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970" yWindow="735" windowWidth="15315" windowHeight="8250"/>
  </bookViews>
  <sheets>
    <sheet name="Ark1" sheetId="1" r:id="rId1"/>
  </sheets>
  <definedNames>
    <definedName name="Højde" localSheetId="0">'Ark1'!$R$53:$R$85</definedName>
    <definedName name="Højde">'Ark1'!$R$53:$R$85</definedName>
  </definedNames>
  <calcPr calcId="145621"/>
</workbook>
</file>

<file path=xl/calcChain.xml><?xml version="1.0" encoding="utf-8"?>
<calcChain xmlns="http://schemas.openxmlformats.org/spreadsheetml/2006/main">
  <c r="E57" i="1" l="1"/>
  <c r="F62" i="1"/>
  <c r="F64" i="1" s="1"/>
  <c r="E62" i="1"/>
  <c r="E63" i="1" s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K63" i="1"/>
  <c r="J6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4" i="1"/>
  <c r="C57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V28" i="1"/>
  <c r="V29" i="1"/>
  <c r="V30" i="1"/>
  <c r="V31" i="1"/>
  <c r="V32" i="1"/>
  <c r="V33" i="1"/>
  <c r="V27" i="1"/>
  <c r="V20" i="1"/>
  <c r="V21" i="1"/>
  <c r="V22" i="1"/>
  <c r="V23" i="1"/>
  <c r="V24" i="1"/>
  <c r="V25" i="1"/>
  <c r="V26" i="1"/>
  <c r="V19" i="1"/>
  <c r="V14" i="1"/>
  <c r="V15" i="1"/>
  <c r="V16" i="1"/>
  <c r="V17" i="1"/>
  <c r="V18" i="1"/>
  <c r="V13" i="1"/>
  <c r="O13" i="1"/>
  <c r="E77" i="1" l="1"/>
  <c r="E69" i="1"/>
  <c r="E81" i="1"/>
  <c r="E73" i="1"/>
  <c r="E65" i="1"/>
  <c r="F82" i="1"/>
  <c r="F79" i="1"/>
  <c r="F78" i="1"/>
  <c r="F75" i="1"/>
  <c r="F74" i="1"/>
  <c r="F71" i="1"/>
  <c r="F70" i="1"/>
  <c r="F67" i="1"/>
  <c r="F66" i="1"/>
  <c r="F63" i="1"/>
  <c r="F81" i="1"/>
  <c r="F80" i="1"/>
  <c r="E79" i="1"/>
  <c r="F77" i="1"/>
  <c r="F76" i="1"/>
  <c r="E75" i="1"/>
  <c r="F73" i="1"/>
  <c r="F72" i="1"/>
  <c r="E71" i="1"/>
  <c r="F69" i="1"/>
  <c r="F68" i="1"/>
  <c r="E67" i="1"/>
  <c r="F65" i="1"/>
  <c r="G57" i="1"/>
  <c r="B62" i="1" s="1"/>
  <c r="B63" i="1" s="1"/>
  <c r="Z13" i="1"/>
  <c r="AB13" i="1" s="1"/>
  <c r="E82" i="1"/>
  <c r="E80" i="1"/>
  <c r="E78" i="1"/>
  <c r="E76" i="1"/>
  <c r="E74" i="1"/>
  <c r="E72" i="1"/>
  <c r="E70" i="1"/>
  <c r="E68" i="1"/>
  <c r="E66" i="1"/>
  <c r="E64" i="1"/>
  <c r="Z33" i="1"/>
  <c r="AB33" i="1" s="1"/>
  <c r="Z31" i="1"/>
  <c r="AB31" i="1" s="1"/>
  <c r="Z29" i="1"/>
  <c r="AB29" i="1" s="1"/>
  <c r="Z27" i="1"/>
  <c r="AB27" i="1" s="1"/>
  <c r="Z25" i="1"/>
  <c r="AB25" i="1" s="1"/>
  <c r="Z23" i="1"/>
  <c r="AB23" i="1" s="1"/>
  <c r="Z21" i="1"/>
  <c r="AB21" i="1" s="1"/>
  <c r="Z19" i="1"/>
  <c r="AB19" i="1" s="1"/>
  <c r="Z17" i="1"/>
  <c r="AB17" i="1" s="1"/>
  <c r="Z15" i="1"/>
  <c r="AB15" i="1" s="1"/>
  <c r="Z32" i="1"/>
  <c r="AB32" i="1" s="1"/>
  <c r="Z30" i="1"/>
  <c r="AB30" i="1" s="1"/>
  <c r="Z28" i="1"/>
  <c r="AB28" i="1" s="1"/>
  <c r="Z26" i="1"/>
  <c r="AB26" i="1" s="1"/>
  <c r="Z24" i="1"/>
  <c r="AB24" i="1" s="1"/>
  <c r="Z22" i="1"/>
  <c r="AB22" i="1" s="1"/>
  <c r="Z20" i="1"/>
  <c r="AB20" i="1" s="1"/>
  <c r="Z18" i="1"/>
  <c r="AB18" i="1" s="1"/>
  <c r="Z16" i="1"/>
  <c r="AB16" i="1" s="1"/>
  <c r="Z14" i="1"/>
  <c r="AB14" i="1" s="1"/>
  <c r="B71" i="1" l="1"/>
  <c r="B79" i="1"/>
  <c r="B67" i="1"/>
  <c r="B75" i="1"/>
  <c r="B64" i="1"/>
  <c r="B68" i="1"/>
  <c r="B72" i="1"/>
  <c r="B76" i="1"/>
  <c r="B78" i="1"/>
  <c r="B65" i="1"/>
  <c r="B69" i="1"/>
  <c r="B73" i="1"/>
  <c r="B77" i="1"/>
  <c r="B81" i="1"/>
  <c r="B66" i="1"/>
  <c r="B70" i="1"/>
  <c r="B74" i="1"/>
  <c r="B80" i="1"/>
  <c r="B82" i="1"/>
</calcChain>
</file>

<file path=xl/comments1.xml><?xml version="1.0" encoding="utf-8"?>
<comments xmlns="http://schemas.openxmlformats.org/spreadsheetml/2006/main">
  <authors>
    <author>Forfatter</author>
  </authors>
  <commentList>
    <comment ref="C50" authorId="0">
      <text>
        <r>
          <rPr>
            <b/>
            <sz val="8"/>
            <color indexed="81"/>
            <rFont val="Tahoma"/>
            <family val="2"/>
          </rPr>
          <t>Forfatter:</t>
        </r>
        <r>
          <rPr>
            <sz val="8"/>
            <color indexed="81"/>
            <rFont val="Tahoma"/>
            <family val="2"/>
          </rPr>
          <t xml:space="preserve">
Det temp. Sæt som ydelse skal oplyses efter iflg. EN442</t>
        </r>
      </text>
    </comment>
    <comment ref="C51" authorId="0">
      <text>
        <r>
          <rPr>
            <b/>
            <sz val="8"/>
            <color indexed="81"/>
            <rFont val="Tahoma"/>
            <family val="2"/>
          </rPr>
          <t>Forfatter:</t>
        </r>
        <r>
          <rPr>
            <sz val="8"/>
            <color indexed="81"/>
            <rFont val="Tahoma"/>
            <family val="2"/>
          </rPr>
          <t xml:space="preserve">
Fremløbstemperatur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Forfatter:</t>
        </r>
        <r>
          <rPr>
            <sz val="8"/>
            <color indexed="81"/>
            <rFont val="Tahoma"/>
            <family val="2"/>
          </rPr>
          <t xml:space="preserve">
Returløbstemperatur</t>
        </r>
      </text>
    </comment>
    <comment ref="C53" authorId="0">
      <text>
        <r>
          <rPr>
            <b/>
            <sz val="8"/>
            <color indexed="81"/>
            <rFont val="Tahoma"/>
            <family val="2"/>
          </rPr>
          <t>Forfatter:</t>
        </r>
        <r>
          <rPr>
            <sz val="8"/>
            <color indexed="81"/>
            <rFont val="Tahoma"/>
            <family val="2"/>
          </rPr>
          <t xml:space="preserve">
Rumtemperatur</t>
        </r>
      </text>
    </comment>
    <comment ref="C54" authorId="0">
      <text>
        <r>
          <rPr>
            <b/>
            <sz val="8"/>
            <color indexed="81"/>
            <rFont val="Tahoma"/>
            <family val="2"/>
          </rPr>
          <t>Forfatter:</t>
        </r>
        <r>
          <rPr>
            <sz val="8"/>
            <color indexed="81"/>
            <rFont val="Tahoma"/>
            <family val="2"/>
          </rPr>
          <t xml:space="preserve">
Eksponent, fremgår af ydelsesrapport</t>
        </r>
      </text>
    </comment>
    <comment ref="C56" authorId="0">
      <text>
        <r>
          <rPr>
            <b/>
            <sz val="8"/>
            <color indexed="81"/>
            <rFont val="Tahoma"/>
            <family val="2"/>
          </rPr>
          <t>Forfatter:</t>
        </r>
        <r>
          <rPr>
            <sz val="8"/>
            <color indexed="81"/>
            <rFont val="Tahoma"/>
            <family val="2"/>
          </rPr>
          <t xml:space="preserve">
Ydelse oplyst i testrapport v. norm.sæt
75/65-20</t>
        </r>
      </text>
    </comment>
    <comment ref="C57" authorId="0">
      <text>
        <r>
          <rPr>
            <b/>
            <sz val="8"/>
            <color indexed="81"/>
            <rFont val="Tahoma"/>
            <family val="2"/>
          </rPr>
          <t>Forfatter:</t>
        </r>
        <r>
          <rPr>
            <sz val="8"/>
            <color indexed="81"/>
            <rFont val="Tahoma"/>
            <family val="2"/>
          </rPr>
          <t xml:space="preserve">
Den beregnede ydelse for temp.sæt T1/T2-TR</t>
        </r>
      </text>
    </comment>
  </commentList>
</comments>
</file>

<file path=xl/sharedStrings.xml><?xml version="1.0" encoding="utf-8"?>
<sst xmlns="http://schemas.openxmlformats.org/spreadsheetml/2006/main" count="72" uniqueCount="46">
  <si>
    <t>Prøvningsrapport 300-TELA-2907</t>
  </si>
  <si>
    <t>H:2200 mm</t>
  </si>
  <si>
    <t>L:118 mm</t>
  </si>
  <si>
    <t>T:38 mm</t>
  </si>
  <si>
    <t>∆t 50° (75/65-20) ydelse 250 Watt</t>
  </si>
  <si>
    <t>∆t 35° (70/40-20) ydelse 135 Watt</t>
  </si>
  <si>
    <t>Ydelse</t>
  </si>
  <si>
    <t>Vandindhold</t>
  </si>
  <si>
    <t>Vægt</t>
  </si>
  <si>
    <t>eksponent 'n'</t>
  </si>
  <si>
    <t>Længde mm</t>
  </si>
  <si>
    <t>kg</t>
  </si>
  <si>
    <t>Ydelses-højdetabel</t>
  </si>
  <si>
    <t>Højde</t>
  </si>
  <si>
    <t>faktor</t>
  </si>
  <si>
    <t>T</t>
  </si>
  <si>
    <t>side</t>
  </si>
  <si>
    <t>forside</t>
  </si>
  <si>
    <t>rørside</t>
  </si>
  <si>
    <t>rørende</t>
  </si>
  <si>
    <t>Div. Rør</t>
  </si>
  <si>
    <t>Sum_vol</t>
  </si>
  <si>
    <t>Normsæt =</t>
  </si>
  <si>
    <t xml:space="preserve">75/65/20 </t>
  </si>
  <si>
    <t>° C</t>
  </si>
  <si>
    <t>T1 =</t>
  </si>
  <si>
    <t>T2 =</t>
  </si>
  <si>
    <t>TR =</t>
  </si>
  <si>
    <t>n =</t>
  </si>
  <si>
    <t>Ydelse, norm =</t>
  </si>
  <si>
    <t>watt</t>
  </si>
  <si>
    <t xml:space="preserve">Omregnet ydelse = </t>
  </si>
  <si>
    <t>HUDEVAD Lignum.Ydelse ved højde 2200 mm</t>
  </si>
  <si>
    <t>Anvendelse af ydelses-højdetabel:</t>
  </si>
  <si>
    <t>199 W/m x faktor 1,12 = 222,88 W/m</t>
  </si>
  <si>
    <t>Beregning ved 60/40-20.</t>
  </si>
  <si>
    <t>Watt v. 70/40/20</t>
  </si>
  <si>
    <t>Watt v. 75/65/20</t>
  </si>
  <si>
    <t>Watt v. 60/40/20</t>
  </si>
  <si>
    <t>Liter</t>
  </si>
  <si>
    <t>Længde 190 mm ønskes i højde 2500 mm.</t>
  </si>
  <si>
    <t>Watt v. 70/55/20</t>
  </si>
  <si>
    <t xml:space="preserve">Watt </t>
  </si>
  <si>
    <t>Højde-faktor</t>
  </si>
  <si>
    <t>Faktor</t>
  </si>
  <si>
    <t>Højde: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</si>
</sst>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rgb="FF1F497D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0" xfId="0" applyNumberFormat="1" applyFill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0" xfId="0" applyFont="1"/>
    <xf numFmtId="0" fontId="0" fillId="0" borderId="1" xfId="0" applyFill="1" applyBorder="1" applyAlignment="1">
      <alignment wrapText="1"/>
    </xf>
    <xf numFmtId="1" fontId="0" fillId="0" borderId="1" xfId="0" applyNumberFormat="1" applyFill="1" applyBorder="1"/>
    <xf numFmtId="0" fontId="6" fillId="0" borderId="0" xfId="0" applyFont="1" applyBorder="1"/>
    <xf numFmtId="0" fontId="6" fillId="0" borderId="1" xfId="0" applyFont="1" applyBorder="1"/>
    <xf numFmtId="1" fontId="0" fillId="0" borderId="0" xfId="0" applyNumberFormat="1"/>
    <xf numFmtId="0" fontId="0" fillId="0" borderId="5" xfId="0" applyBorder="1" applyAlignment="1">
      <alignment horizontal="right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/>
    <xf numFmtId="1" fontId="0" fillId="0" borderId="11" xfId="0" applyNumberFormat="1" applyBorder="1"/>
    <xf numFmtId="164" fontId="0" fillId="0" borderId="11" xfId="0" applyNumberFormat="1" applyBorder="1"/>
    <xf numFmtId="0" fontId="0" fillId="0" borderId="12" xfId="0" applyBorder="1"/>
    <xf numFmtId="0" fontId="2" fillId="0" borderId="5" xfId="0" applyFont="1" applyBorder="1"/>
    <xf numFmtId="0" fontId="0" fillId="0" borderId="17" xfId="0" applyBorder="1"/>
    <xf numFmtId="0" fontId="0" fillId="0" borderId="18" xfId="0" applyBorder="1"/>
    <xf numFmtId="164" fontId="0" fillId="0" borderId="4" xfId="0" applyNumberFormat="1" applyBorder="1"/>
    <xf numFmtId="164" fontId="0" fillId="0" borderId="1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20" xfId="0" applyBorder="1"/>
    <xf numFmtId="164" fontId="0" fillId="0" borderId="9" xfId="0" applyNumberFormat="1" applyBorder="1"/>
    <xf numFmtId="164" fontId="0" fillId="0" borderId="20" xfId="0" applyNumberFormat="1" applyBorder="1"/>
    <xf numFmtId="0" fontId="2" fillId="0" borderId="12" xfId="0" applyFont="1" applyBorder="1"/>
    <xf numFmtId="0" fontId="0" fillId="0" borderId="6" xfId="0" applyBorder="1"/>
    <xf numFmtId="0" fontId="0" fillId="2" borderId="16" xfId="0" applyFont="1" applyFill="1" applyBorder="1" applyAlignment="1">
      <alignment horizontal="center"/>
    </xf>
    <xf numFmtId="0" fontId="0" fillId="3" borderId="17" xfId="0" applyFont="1" applyFill="1" applyBorder="1" applyProtection="1">
      <protection locked="0"/>
    </xf>
    <xf numFmtId="0" fontId="0" fillId="3" borderId="18" xfId="0" applyFont="1" applyFill="1" applyBorder="1"/>
    <xf numFmtId="0" fontId="0" fillId="3" borderId="16" xfId="0" applyFont="1" applyFill="1" applyBorder="1"/>
    <xf numFmtId="165" fontId="0" fillId="2" borderId="18" xfId="0" applyNumberFormat="1" applyFont="1" applyFill="1" applyBorder="1"/>
    <xf numFmtId="0" fontId="0" fillId="0" borderId="7" xfId="0" applyBorder="1"/>
    <xf numFmtId="0" fontId="0" fillId="0" borderId="22" xfId="0" applyFont="1" applyBorder="1"/>
    <xf numFmtId="0" fontId="0" fillId="0" borderId="0" xfId="0" applyFont="1" applyBorder="1"/>
    <xf numFmtId="0" fontId="0" fillId="0" borderId="31" xfId="0" applyFont="1" applyBorder="1"/>
    <xf numFmtId="0" fontId="0" fillId="0" borderId="34" xfId="0" applyFont="1" applyBorder="1"/>
    <xf numFmtId="0" fontId="0" fillId="0" borderId="35" xfId="0" applyFont="1" applyBorder="1"/>
    <xf numFmtId="0" fontId="0" fillId="0" borderId="42" xfId="0" applyBorder="1"/>
    <xf numFmtId="0" fontId="0" fillId="0" borderId="43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38" xfId="0" applyFont="1" applyBorder="1" applyAlignment="1">
      <alignment horizontal="right"/>
    </xf>
    <xf numFmtId="0" fontId="0" fillId="0" borderId="37" xfId="0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" fontId="0" fillId="0" borderId="44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0" fontId="0" fillId="0" borderId="0" xfId="0" applyBorder="1" applyAlignment="1"/>
    <xf numFmtId="0" fontId="0" fillId="0" borderId="10" xfId="0" applyBorder="1" applyAlignment="1"/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24"/>
  <sheetViews>
    <sheetView tabSelected="1" topLeftCell="A50" zoomScale="115" zoomScaleNormal="115" workbookViewId="0">
      <selection activeCell="T50" sqref="T50:BG82"/>
    </sheetView>
  </sheetViews>
  <sheetFormatPr defaultRowHeight="15" x14ac:dyDescent="0.25"/>
  <cols>
    <col min="1" max="1" width="12" customWidth="1"/>
    <col min="2" max="2" width="17.85546875" style="51" customWidth="1"/>
    <col min="3" max="3" width="10.5703125" customWidth="1"/>
    <col min="4" max="4" width="9.85546875" customWidth="1"/>
    <col min="5" max="5" width="12.42578125" customWidth="1"/>
    <col min="6" max="6" width="5.5703125" customWidth="1"/>
    <col min="7" max="7" width="9.140625" hidden="1" customWidth="1"/>
    <col min="8" max="8" width="11.85546875" hidden="1" customWidth="1"/>
    <col min="9" max="11" width="9.140625" hidden="1" customWidth="1"/>
    <col min="12" max="12" width="14.140625" hidden="1" customWidth="1"/>
    <col min="13" max="18" width="9.140625" hidden="1" customWidth="1"/>
    <col min="19" max="19" width="12.28515625" hidden="1" customWidth="1"/>
    <col min="20" max="20" width="9.140625" customWidth="1"/>
  </cols>
  <sheetData>
    <row r="1" spans="1:28" ht="15" hidden="1" customHeight="1" x14ac:dyDescent="0.3">
      <c r="A1" s="1" t="s">
        <v>0</v>
      </c>
    </row>
    <row r="2" spans="1:28" ht="15" hidden="1" customHeight="1" x14ac:dyDescent="0.3">
      <c r="A2" s="1"/>
    </row>
    <row r="3" spans="1:28" ht="15" hidden="1" customHeight="1" x14ac:dyDescent="0.3">
      <c r="A3" s="1" t="s">
        <v>1</v>
      </c>
    </row>
    <row r="4" spans="1:28" ht="15" hidden="1" customHeight="1" x14ac:dyDescent="0.3">
      <c r="A4" s="1" t="s">
        <v>2</v>
      </c>
    </row>
    <row r="5" spans="1:28" ht="15" hidden="1" customHeight="1" x14ac:dyDescent="0.3">
      <c r="A5" s="1" t="s">
        <v>3</v>
      </c>
    </row>
    <row r="6" spans="1:28" ht="15" hidden="1" customHeight="1" x14ac:dyDescent="0.3">
      <c r="A6" s="1" t="s">
        <v>4</v>
      </c>
    </row>
    <row r="7" spans="1:28" ht="15" hidden="1" customHeight="1" x14ac:dyDescent="0.3">
      <c r="A7" s="1" t="s">
        <v>5</v>
      </c>
    </row>
    <row r="8" spans="1:28" ht="15.75" hidden="1" customHeight="1" thickBot="1" x14ac:dyDescent="0.35"/>
    <row r="9" spans="1:28" ht="21.75" hidden="1" customHeight="1" thickBot="1" x14ac:dyDescent="0.45">
      <c r="A9" s="63" t="s">
        <v>32</v>
      </c>
      <c r="B9" s="64"/>
      <c r="C9" s="64"/>
      <c r="D9" s="64"/>
      <c r="E9" s="64"/>
      <c r="F9" s="64"/>
      <c r="G9" s="64"/>
      <c r="H9" s="64"/>
      <c r="I9" s="65"/>
    </row>
    <row r="10" spans="1:28" ht="15" hidden="1" customHeight="1" x14ac:dyDescent="0.3">
      <c r="A10" s="1"/>
    </row>
    <row r="11" spans="1:28" ht="15" hidden="1" customHeight="1" x14ac:dyDescent="0.3">
      <c r="A11" s="1"/>
      <c r="B11" s="60" t="s">
        <v>6</v>
      </c>
      <c r="C11" s="61"/>
      <c r="D11" s="62"/>
      <c r="E11" s="5" t="s">
        <v>7</v>
      </c>
      <c r="F11" s="5" t="s">
        <v>8</v>
      </c>
      <c r="H11" s="5" t="s">
        <v>12</v>
      </c>
      <c r="I11" s="5"/>
    </row>
    <row r="12" spans="1:28" ht="30" hidden="1" customHeight="1" x14ac:dyDescent="0.3">
      <c r="A12" s="10" t="s">
        <v>10</v>
      </c>
      <c r="B12" s="52" t="s">
        <v>37</v>
      </c>
      <c r="C12" s="11" t="s">
        <v>36</v>
      </c>
      <c r="D12" s="15" t="s">
        <v>38</v>
      </c>
      <c r="E12" s="5" t="s">
        <v>39</v>
      </c>
      <c r="F12" s="5" t="s">
        <v>11</v>
      </c>
      <c r="H12" s="5" t="s">
        <v>13</v>
      </c>
      <c r="I12" s="5" t="s">
        <v>14</v>
      </c>
      <c r="K12" t="s">
        <v>15</v>
      </c>
      <c r="L12" t="s">
        <v>16</v>
      </c>
      <c r="M12" t="s">
        <v>16</v>
      </c>
      <c r="N12" t="s">
        <v>17</v>
      </c>
      <c r="O12" t="s">
        <v>21</v>
      </c>
      <c r="Q12" t="s">
        <v>18</v>
      </c>
      <c r="R12" t="s">
        <v>18</v>
      </c>
      <c r="S12" t="s">
        <v>19</v>
      </c>
      <c r="T12" t="s">
        <v>19</v>
      </c>
      <c r="U12" t="s">
        <v>15</v>
      </c>
      <c r="V12" t="s">
        <v>21</v>
      </c>
      <c r="X12" t="s">
        <v>20</v>
      </c>
      <c r="Z12" t="s">
        <v>21</v>
      </c>
      <c r="AB12" t="s">
        <v>11</v>
      </c>
    </row>
    <row r="13" spans="1:28" ht="15" hidden="1" customHeight="1" x14ac:dyDescent="0.3">
      <c r="A13" s="5">
        <v>100</v>
      </c>
      <c r="B13" s="53">
        <v>211.86440677966104</v>
      </c>
      <c r="C13" s="12">
        <v>123.435</v>
      </c>
      <c r="D13" s="16">
        <v>104.896</v>
      </c>
      <c r="E13" s="5">
        <v>1.2</v>
      </c>
      <c r="F13" s="13">
        <v>12.453384000000002</v>
      </c>
      <c r="H13" s="5">
        <v>800</v>
      </c>
      <c r="I13" s="6">
        <v>0.41206977840641207</v>
      </c>
      <c r="K13" s="4">
        <v>2</v>
      </c>
      <c r="L13">
        <v>36</v>
      </c>
      <c r="M13" s="9">
        <v>36</v>
      </c>
      <c r="N13">
        <v>96</v>
      </c>
      <c r="O13">
        <f>(L13+M13+N13)*K13*2200</f>
        <v>739200</v>
      </c>
      <c r="Q13">
        <v>70</v>
      </c>
      <c r="R13">
        <v>70</v>
      </c>
      <c r="S13">
        <v>9</v>
      </c>
      <c r="T13">
        <v>9</v>
      </c>
      <c r="U13">
        <v>2</v>
      </c>
      <c r="V13">
        <f>(Q13+R13+S13+T13)*U13*2200</f>
        <v>695200</v>
      </c>
      <c r="X13">
        <v>150000</v>
      </c>
      <c r="Z13">
        <f>O13+V13+X13</f>
        <v>1584400</v>
      </c>
      <c r="AB13" s="3">
        <f>(Z13/1000000)*7.86</f>
        <v>12.453384000000002</v>
      </c>
    </row>
    <row r="14" spans="1:28" ht="15" hidden="1" customHeight="1" x14ac:dyDescent="0.3">
      <c r="A14" s="5">
        <v>110</v>
      </c>
      <c r="B14" s="53">
        <v>233.05084745762713</v>
      </c>
      <c r="C14" s="12">
        <v>135.77850000000001</v>
      </c>
      <c r="D14" s="16">
        <f>($D$13/100)*A14</f>
        <v>115.38560000000001</v>
      </c>
      <c r="E14" s="5">
        <v>1.2</v>
      </c>
      <c r="F14" s="13">
        <v>12.799224000000001</v>
      </c>
      <c r="H14" s="5">
        <v>900</v>
      </c>
      <c r="I14" s="6">
        <v>0.45662423385195661</v>
      </c>
      <c r="K14" s="4">
        <v>2</v>
      </c>
      <c r="L14">
        <v>36</v>
      </c>
      <c r="M14" s="9">
        <v>36</v>
      </c>
      <c r="N14">
        <v>106</v>
      </c>
      <c r="O14">
        <f t="shared" ref="O14:O33" si="0">(L14+M14+N14)*K14*2200</f>
        <v>783200</v>
      </c>
      <c r="Q14">
        <v>70</v>
      </c>
      <c r="R14">
        <v>70</v>
      </c>
      <c r="S14">
        <v>9</v>
      </c>
      <c r="T14">
        <v>9</v>
      </c>
      <c r="U14">
        <v>2</v>
      </c>
      <c r="V14">
        <f t="shared" ref="V14:V18" si="1">(Q14+R14+S14+T14)*U14*2200</f>
        <v>695200</v>
      </c>
      <c r="X14">
        <v>150000</v>
      </c>
      <c r="Z14">
        <f t="shared" ref="Z14:Z33" si="2">O14+V14+X14</f>
        <v>1628400</v>
      </c>
      <c r="AB14" s="3">
        <f t="shared" ref="AB14:AB33" si="3">(Z14/1000000)*7.86</f>
        <v>12.799224000000001</v>
      </c>
    </row>
    <row r="15" spans="1:28" ht="15" hidden="1" customHeight="1" x14ac:dyDescent="0.3">
      <c r="A15" s="5">
        <v>120</v>
      </c>
      <c r="B15" s="53">
        <v>254.23728813559325</v>
      </c>
      <c r="C15" s="12">
        <v>148.12200000000001</v>
      </c>
      <c r="D15" s="16">
        <f t="shared" ref="D15:D33" si="4">($D$13/100)*A15</f>
        <v>125.87520000000001</v>
      </c>
      <c r="E15" s="5">
        <v>1.2</v>
      </c>
      <c r="F15" s="13">
        <v>13.145064000000001</v>
      </c>
      <c r="H15" s="5">
        <v>1000</v>
      </c>
      <c r="I15" s="6">
        <v>0.5011786892975012</v>
      </c>
      <c r="K15" s="4">
        <v>2</v>
      </c>
      <c r="L15">
        <v>36</v>
      </c>
      <c r="M15" s="9">
        <v>36</v>
      </c>
      <c r="N15">
        <v>116</v>
      </c>
      <c r="O15">
        <f t="shared" si="0"/>
        <v>827200</v>
      </c>
      <c r="Q15">
        <v>70</v>
      </c>
      <c r="R15">
        <v>70</v>
      </c>
      <c r="S15">
        <v>9</v>
      </c>
      <c r="T15">
        <v>9</v>
      </c>
      <c r="U15">
        <v>2</v>
      </c>
      <c r="V15">
        <f t="shared" si="1"/>
        <v>695200</v>
      </c>
      <c r="X15">
        <v>150000</v>
      </c>
      <c r="Z15">
        <f t="shared" si="2"/>
        <v>1672400</v>
      </c>
      <c r="AB15" s="3">
        <f t="shared" si="3"/>
        <v>13.145064000000001</v>
      </c>
    </row>
    <row r="16" spans="1:28" ht="15" hidden="1" customHeight="1" x14ac:dyDescent="0.3">
      <c r="A16" s="5">
        <v>130</v>
      </c>
      <c r="B16" s="53">
        <v>275.42372881355936</v>
      </c>
      <c r="C16" s="12">
        <v>160.46550000000002</v>
      </c>
      <c r="D16" s="16">
        <f t="shared" si="4"/>
        <v>136.3648</v>
      </c>
      <c r="E16" s="5">
        <v>1.2</v>
      </c>
      <c r="F16" s="13">
        <v>13.490904</v>
      </c>
      <c r="H16" s="5">
        <v>1100</v>
      </c>
      <c r="I16" s="6">
        <v>0.54455445544554459</v>
      </c>
      <c r="K16" s="4">
        <v>2</v>
      </c>
      <c r="L16">
        <v>36</v>
      </c>
      <c r="M16" s="9">
        <v>36</v>
      </c>
      <c r="N16">
        <v>126</v>
      </c>
      <c r="O16">
        <f t="shared" si="0"/>
        <v>871200</v>
      </c>
      <c r="Q16">
        <v>70</v>
      </c>
      <c r="R16">
        <v>70</v>
      </c>
      <c r="S16">
        <v>9</v>
      </c>
      <c r="T16">
        <v>9</v>
      </c>
      <c r="U16">
        <v>2</v>
      </c>
      <c r="V16">
        <f t="shared" si="1"/>
        <v>695200</v>
      </c>
      <c r="X16">
        <v>150000</v>
      </c>
      <c r="Z16">
        <f t="shared" si="2"/>
        <v>1716400</v>
      </c>
      <c r="AB16" s="3">
        <f t="shared" si="3"/>
        <v>13.490904</v>
      </c>
    </row>
    <row r="17" spans="1:28" ht="15" hidden="1" customHeight="1" x14ac:dyDescent="0.3">
      <c r="A17" s="5">
        <v>140</v>
      </c>
      <c r="B17" s="53">
        <v>296.61016949152543</v>
      </c>
      <c r="C17" s="12">
        <v>172.809</v>
      </c>
      <c r="D17" s="16">
        <f t="shared" si="4"/>
        <v>146.85440000000003</v>
      </c>
      <c r="E17" s="5">
        <v>1.2</v>
      </c>
      <c r="F17" s="13">
        <v>13.836743999999999</v>
      </c>
      <c r="H17" s="5">
        <v>1200</v>
      </c>
      <c r="I17" s="6">
        <v>0.58793022159358788</v>
      </c>
      <c r="K17" s="4">
        <v>2</v>
      </c>
      <c r="L17">
        <v>36</v>
      </c>
      <c r="M17" s="9">
        <v>36</v>
      </c>
      <c r="N17">
        <v>136</v>
      </c>
      <c r="O17">
        <f t="shared" si="0"/>
        <v>915200</v>
      </c>
      <c r="Q17">
        <v>70</v>
      </c>
      <c r="R17">
        <v>70</v>
      </c>
      <c r="S17">
        <v>9</v>
      </c>
      <c r="T17">
        <v>9</v>
      </c>
      <c r="U17">
        <v>2</v>
      </c>
      <c r="V17">
        <f t="shared" si="1"/>
        <v>695200</v>
      </c>
      <c r="X17">
        <v>150000</v>
      </c>
      <c r="Z17">
        <f t="shared" si="2"/>
        <v>1760400</v>
      </c>
      <c r="AB17" s="3">
        <f t="shared" si="3"/>
        <v>13.836743999999999</v>
      </c>
    </row>
    <row r="18" spans="1:28" ht="15" hidden="1" customHeight="1" x14ac:dyDescent="0.3">
      <c r="A18" s="5">
        <v>150</v>
      </c>
      <c r="B18" s="53">
        <v>317.79661016949154</v>
      </c>
      <c r="C18" s="12">
        <v>185.1525</v>
      </c>
      <c r="D18" s="16">
        <f t="shared" si="4"/>
        <v>157.34400000000002</v>
      </c>
      <c r="E18" s="5">
        <v>1.2</v>
      </c>
      <c r="F18" s="13">
        <v>14.182584</v>
      </c>
      <c r="H18" s="5">
        <v>1300</v>
      </c>
      <c r="I18" s="6">
        <v>0.63036303630363033</v>
      </c>
      <c r="K18" s="4">
        <v>2</v>
      </c>
      <c r="L18">
        <v>36</v>
      </c>
      <c r="M18" s="9">
        <v>36</v>
      </c>
      <c r="N18">
        <v>146</v>
      </c>
      <c r="O18">
        <f t="shared" si="0"/>
        <v>959200</v>
      </c>
      <c r="Q18">
        <v>70</v>
      </c>
      <c r="R18">
        <v>70</v>
      </c>
      <c r="S18">
        <v>9</v>
      </c>
      <c r="T18">
        <v>9</v>
      </c>
      <c r="U18">
        <v>2</v>
      </c>
      <c r="V18">
        <f t="shared" si="1"/>
        <v>695200</v>
      </c>
      <c r="X18">
        <v>150000</v>
      </c>
      <c r="Z18">
        <f t="shared" si="2"/>
        <v>1804400</v>
      </c>
      <c r="AB18" s="3">
        <f t="shared" si="3"/>
        <v>14.182584</v>
      </c>
    </row>
    <row r="19" spans="1:28" ht="15" hidden="1" customHeight="1" x14ac:dyDescent="0.3">
      <c r="A19" s="5">
        <v>160</v>
      </c>
      <c r="B19" s="53">
        <v>338.98305084745766</v>
      </c>
      <c r="C19" s="12">
        <v>197.49600000000001</v>
      </c>
      <c r="D19" s="16">
        <f t="shared" si="4"/>
        <v>167.83360000000002</v>
      </c>
      <c r="E19" s="5">
        <v>2.4</v>
      </c>
      <c r="F19" s="13">
        <v>19.992696000000002</v>
      </c>
      <c r="H19" s="5">
        <v>1400</v>
      </c>
      <c r="I19" s="6">
        <v>0.67279585101367279</v>
      </c>
      <c r="K19" s="4">
        <v>2</v>
      </c>
      <c r="L19">
        <v>36</v>
      </c>
      <c r="M19" s="9">
        <v>36</v>
      </c>
      <c r="N19">
        <v>156</v>
      </c>
      <c r="O19">
        <f t="shared" si="0"/>
        <v>1003200</v>
      </c>
      <c r="Q19">
        <v>70</v>
      </c>
      <c r="R19">
        <v>70</v>
      </c>
      <c r="S19">
        <v>9</v>
      </c>
      <c r="T19">
        <v>9</v>
      </c>
      <c r="U19">
        <v>2</v>
      </c>
      <c r="V19">
        <f>(Q19+R19+S19+T19)*U19*2200*2</f>
        <v>1390400</v>
      </c>
      <c r="X19">
        <v>150000</v>
      </c>
      <c r="Z19">
        <f t="shared" si="2"/>
        <v>2543600</v>
      </c>
      <c r="AB19" s="3">
        <f t="shared" si="3"/>
        <v>19.992696000000002</v>
      </c>
    </row>
    <row r="20" spans="1:28" ht="15" hidden="1" customHeight="1" x14ac:dyDescent="0.3">
      <c r="A20" s="5">
        <v>170</v>
      </c>
      <c r="B20" s="53">
        <v>360.16949152542372</v>
      </c>
      <c r="C20" s="12">
        <v>209.83950000000002</v>
      </c>
      <c r="D20" s="16">
        <f t="shared" si="4"/>
        <v>178.32320000000001</v>
      </c>
      <c r="E20" s="5">
        <v>2.4</v>
      </c>
      <c r="F20" s="13">
        <v>20.338536000000001</v>
      </c>
      <c r="H20" s="5">
        <v>1500</v>
      </c>
      <c r="I20" s="6">
        <v>0.71475719000471472</v>
      </c>
      <c r="K20" s="4">
        <v>2</v>
      </c>
      <c r="L20">
        <v>36</v>
      </c>
      <c r="M20" s="9">
        <v>36</v>
      </c>
      <c r="N20">
        <v>166</v>
      </c>
      <c r="O20">
        <f t="shared" si="0"/>
        <v>1047200</v>
      </c>
      <c r="Q20">
        <v>70</v>
      </c>
      <c r="R20">
        <v>70</v>
      </c>
      <c r="S20">
        <v>9</v>
      </c>
      <c r="T20">
        <v>9</v>
      </c>
      <c r="U20">
        <v>2</v>
      </c>
      <c r="V20">
        <f t="shared" ref="V20:V26" si="5">(Q20+R20+S20+T20)*U20*2200*2</f>
        <v>1390400</v>
      </c>
      <c r="X20">
        <v>150000</v>
      </c>
      <c r="Z20">
        <f t="shared" si="2"/>
        <v>2587600</v>
      </c>
      <c r="AB20" s="3">
        <f t="shared" si="3"/>
        <v>20.338536000000001</v>
      </c>
    </row>
    <row r="21" spans="1:28" ht="15" hidden="1" customHeight="1" x14ac:dyDescent="0.3">
      <c r="A21" s="5">
        <v>180</v>
      </c>
      <c r="B21" s="53">
        <v>381.35593220338984</v>
      </c>
      <c r="C21" s="12">
        <v>222.18300000000002</v>
      </c>
      <c r="D21" s="16">
        <f t="shared" si="4"/>
        <v>188.81280000000001</v>
      </c>
      <c r="E21" s="5">
        <v>2.4</v>
      </c>
      <c r="F21" s="13">
        <v>20.684376000000004</v>
      </c>
      <c r="H21" s="5">
        <v>1600</v>
      </c>
      <c r="I21" s="6">
        <v>0.75671852899575676</v>
      </c>
      <c r="K21" s="4">
        <v>2</v>
      </c>
      <c r="L21">
        <v>36</v>
      </c>
      <c r="M21" s="9">
        <v>36</v>
      </c>
      <c r="N21">
        <v>176</v>
      </c>
      <c r="O21">
        <f t="shared" si="0"/>
        <v>1091200</v>
      </c>
      <c r="Q21">
        <v>70</v>
      </c>
      <c r="R21">
        <v>70</v>
      </c>
      <c r="S21">
        <v>9</v>
      </c>
      <c r="T21">
        <v>9</v>
      </c>
      <c r="U21">
        <v>2</v>
      </c>
      <c r="V21">
        <f t="shared" si="5"/>
        <v>1390400</v>
      </c>
      <c r="X21">
        <v>150000</v>
      </c>
      <c r="Z21">
        <f t="shared" si="2"/>
        <v>2631600</v>
      </c>
      <c r="AB21" s="3">
        <f t="shared" si="3"/>
        <v>20.684376000000004</v>
      </c>
    </row>
    <row r="22" spans="1:28" ht="15" hidden="1" customHeight="1" x14ac:dyDescent="0.3">
      <c r="A22" s="5">
        <v>190</v>
      </c>
      <c r="B22" s="53">
        <v>402.54237288135596</v>
      </c>
      <c r="C22" s="12">
        <v>234.5265</v>
      </c>
      <c r="D22" s="16">
        <f t="shared" si="4"/>
        <v>199.30240000000003</v>
      </c>
      <c r="E22" s="5">
        <v>2.4</v>
      </c>
      <c r="F22" s="13">
        <v>21.030216000000003</v>
      </c>
      <c r="H22" s="5">
        <v>1700</v>
      </c>
      <c r="I22" s="6">
        <v>0.79773691654879775</v>
      </c>
      <c r="K22" s="4">
        <v>2</v>
      </c>
      <c r="L22">
        <v>36</v>
      </c>
      <c r="M22" s="9">
        <v>36</v>
      </c>
      <c r="N22">
        <v>186</v>
      </c>
      <c r="O22">
        <f t="shared" si="0"/>
        <v>1135200</v>
      </c>
      <c r="Q22">
        <v>70</v>
      </c>
      <c r="R22">
        <v>70</v>
      </c>
      <c r="S22">
        <v>9</v>
      </c>
      <c r="T22">
        <v>9</v>
      </c>
      <c r="U22">
        <v>2</v>
      </c>
      <c r="V22">
        <f t="shared" si="5"/>
        <v>1390400</v>
      </c>
      <c r="X22">
        <v>150000</v>
      </c>
      <c r="Z22">
        <f t="shared" si="2"/>
        <v>2675600</v>
      </c>
      <c r="AB22" s="3">
        <f t="shared" si="3"/>
        <v>21.030216000000003</v>
      </c>
    </row>
    <row r="23" spans="1:28" ht="15" hidden="1" customHeight="1" x14ac:dyDescent="0.3">
      <c r="A23" s="5">
        <v>200</v>
      </c>
      <c r="B23" s="53">
        <v>423.72881355932208</v>
      </c>
      <c r="C23" s="12">
        <v>246.87</v>
      </c>
      <c r="D23" s="16">
        <f t="shared" si="4"/>
        <v>209.79200000000003</v>
      </c>
      <c r="E23" s="5">
        <v>2.4</v>
      </c>
      <c r="F23" s="13">
        <v>21.376055999999998</v>
      </c>
      <c r="H23" s="5">
        <v>1800</v>
      </c>
      <c r="I23" s="6">
        <v>0.83875530410183874</v>
      </c>
      <c r="K23" s="4">
        <v>2</v>
      </c>
      <c r="L23">
        <v>36</v>
      </c>
      <c r="M23" s="9">
        <v>36</v>
      </c>
      <c r="N23">
        <v>196</v>
      </c>
      <c r="O23">
        <f t="shared" si="0"/>
        <v>1179200</v>
      </c>
      <c r="Q23">
        <v>70</v>
      </c>
      <c r="R23">
        <v>70</v>
      </c>
      <c r="S23">
        <v>9</v>
      </c>
      <c r="T23">
        <v>9</v>
      </c>
      <c r="U23">
        <v>2</v>
      </c>
      <c r="V23">
        <f t="shared" si="5"/>
        <v>1390400</v>
      </c>
      <c r="X23">
        <v>150000</v>
      </c>
      <c r="Z23">
        <f t="shared" si="2"/>
        <v>2719600</v>
      </c>
      <c r="AB23" s="3">
        <f t="shared" si="3"/>
        <v>21.376055999999998</v>
      </c>
    </row>
    <row r="24" spans="1:28" ht="15" hidden="1" customHeight="1" x14ac:dyDescent="0.3">
      <c r="A24" s="5">
        <v>210</v>
      </c>
      <c r="B24" s="53">
        <v>444.91525423728814</v>
      </c>
      <c r="C24" s="12">
        <v>259.21350000000001</v>
      </c>
      <c r="D24" s="16">
        <f t="shared" si="4"/>
        <v>220.28160000000003</v>
      </c>
      <c r="E24" s="5">
        <v>2.4</v>
      </c>
      <c r="F24" s="13">
        <v>21.721896000000001</v>
      </c>
      <c r="H24" s="5">
        <v>1900</v>
      </c>
      <c r="I24" s="6">
        <v>0.87930221593587932</v>
      </c>
      <c r="K24" s="4">
        <v>2</v>
      </c>
      <c r="L24">
        <v>36</v>
      </c>
      <c r="M24" s="9">
        <v>36</v>
      </c>
      <c r="N24">
        <v>206</v>
      </c>
      <c r="O24">
        <f t="shared" si="0"/>
        <v>1223200</v>
      </c>
      <c r="Q24">
        <v>70</v>
      </c>
      <c r="R24">
        <v>70</v>
      </c>
      <c r="S24">
        <v>9</v>
      </c>
      <c r="T24">
        <v>9</v>
      </c>
      <c r="U24">
        <v>2</v>
      </c>
      <c r="V24">
        <f t="shared" si="5"/>
        <v>1390400</v>
      </c>
      <c r="X24">
        <v>150000</v>
      </c>
      <c r="Z24">
        <f t="shared" si="2"/>
        <v>2763600</v>
      </c>
      <c r="AB24" s="3">
        <f t="shared" si="3"/>
        <v>21.721896000000001</v>
      </c>
    </row>
    <row r="25" spans="1:28" ht="15" hidden="1" customHeight="1" x14ac:dyDescent="0.3">
      <c r="A25" s="5">
        <v>220</v>
      </c>
      <c r="B25" s="53">
        <v>466.10169491525426</v>
      </c>
      <c r="C25" s="12">
        <v>271.55700000000002</v>
      </c>
      <c r="D25" s="16">
        <f t="shared" si="4"/>
        <v>230.77120000000002</v>
      </c>
      <c r="E25" s="5">
        <v>2.4</v>
      </c>
      <c r="F25" s="13">
        <v>22.067736</v>
      </c>
      <c r="H25" s="5">
        <v>2000</v>
      </c>
      <c r="I25" s="6">
        <v>0.91984912776991989</v>
      </c>
      <c r="K25" s="4">
        <v>2</v>
      </c>
      <c r="L25">
        <v>36</v>
      </c>
      <c r="M25" s="9">
        <v>36</v>
      </c>
      <c r="N25">
        <v>216</v>
      </c>
      <c r="O25">
        <f t="shared" si="0"/>
        <v>1267200</v>
      </c>
      <c r="Q25">
        <v>70</v>
      </c>
      <c r="R25">
        <v>70</v>
      </c>
      <c r="S25">
        <v>9</v>
      </c>
      <c r="T25">
        <v>9</v>
      </c>
      <c r="U25">
        <v>2</v>
      </c>
      <c r="V25">
        <f t="shared" si="5"/>
        <v>1390400</v>
      </c>
      <c r="X25">
        <v>150000</v>
      </c>
      <c r="Z25">
        <f t="shared" si="2"/>
        <v>2807600</v>
      </c>
      <c r="AB25" s="3">
        <f t="shared" si="3"/>
        <v>22.067736</v>
      </c>
    </row>
    <row r="26" spans="1:28" ht="15" hidden="1" customHeight="1" x14ac:dyDescent="0.3">
      <c r="A26" s="5">
        <v>230</v>
      </c>
      <c r="B26" s="53">
        <v>487.28813559322037</v>
      </c>
      <c r="C26" s="12">
        <v>283.90050000000002</v>
      </c>
      <c r="D26" s="16">
        <f t="shared" si="4"/>
        <v>241.26080000000002</v>
      </c>
      <c r="E26" s="5">
        <v>2.4</v>
      </c>
      <c r="F26" s="13">
        <v>22.413575999999999</v>
      </c>
      <c r="H26" s="5">
        <v>2100</v>
      </c>
      <c r="I26" s="6">
        <v>0.95992456388495995</v>
      </c>
      <c r="K26" s="4">
        <v>2</v>
      </c>
      <c r="L26">
        <v>36</v>
      </c>
      <c r="M26" s="9">
        <v>36</v>
      </c>
      <c r="N26">
        <v>226</v>
      </c>
      <c r="O26">
        <f t="shared" si="0"/>
        <v>1311200</v>
      </c>
      <c r="Q26">
        <v>70</v>
      </c>
      <c r="R26">
        <v>70</v>
      </c>
      <c r="S26">
        <v>9</v>
      </c>
      <c r="T26">
        <v>9</v>
      </c>
      <c r="U26">
        <v>2</v>
      </c>
      <c r="V26">
        <f t="shared" si="5"/>
        <v>1390400</v>
      </c>
      <c r="X26">
        <v>150000</v>
      </c>
      <c r="Z26">
        <f t="shared" si="2"/>
        <v>2851600</v>
      </c>
      <c r="AB26" s="3">
        <f t="shared" si="3"/>
        <v>22.413575999999999</v>
      </c>
    </row>
    <row r="27" spans="1:28" ht="15" hidden="1" customHeight="1" x14ac:dyDescent="0.3">
      <c r="A27" s="5">
        <v>240</v>
      </c>
      <c r="B27" s="53">
        <v>508.47457627118649</v>
      </c>
      <c r="C27" s="12">
        <v>296.24400000000003</v>
      </c>
      <c r="D27" s="16">
        <f t="shared" si="4"/>
        <v>251.75040000000001</v>
      </c>
      <c r="E27" s="5">
        <v>3.6</v>
      </c>
      <c r="F27" s="13">
        <v>28.223688000000003</v>
      </c>
      <c r="H27" s="7">
        <v>2200</v>
      </c>
      <c r="I27" s="8">
        <v>1</v>
      </c>
      <c r="K27" s="4">
        <v>2</v>
      </c>
      <c r="L27">
        <v>36</v>
      </c>
      <c r="M27" s="9">
        <v>36</v>
      </c>
      <c r="N27">
        <v>236</v>
      </c>
      <c r="O27">
        <f t="shared" si="0"/>
        <v>1355200</v>
      </c>
      <c r="Q27">
        <v>70</v>
      </c>
      <c r="R27">
        <v>70</v>
      </c>
      <c r="S27">
        <v>9</v>
      </c>
      <c r="T27">
        <v>9</v>
      </c>
      <c r="U27">
        <v>2</v>
      </c>
      <c r="V27">
        <f>(Q27+R27+S27+T27)*U27*2200*3</f>
        <v>2085600</v>
      </c>
      <c r="X27">
        <v>150000</v>
      </c>
      <c r="Z27">
        <f t="shared" si="2"/>
        <v>3590800</v>
      </c>
      <c r="AB27" s="3">
        <f t="shared" si="3"/>
        <v>28.223688000000003</v>
      </c>
    </row>
    <row r="28" spans="1:28" ht="15" hidden="1" customHeight="1" x14ac:dyDescent="0.3">
      <c r="A28" s="5">
        <v>250</v>
      </c>
      <c r="B28" s="53">
        <v>529.66101694915255</v>
      </c>
      <c r="C28" s="12">
        <v>308.58750000000003</v>
      </c>
      <c r="D28" s="16">
        <f t="shared" si="4"/>
        <v>262.24</v>
      </c>
      <c r="E28" s="5">
        <v>3.6</v>
      </c>
      <c r="F28" s="13">
        <v>28.569527999999998</v>
      </c>
      <c r="H28" s="5">
        <v>2300</v>
      </c>
      <c r="I28" s="6">
        <v>1.0396039603960396</v>
      </c>
      <c r="K28" s="4">
        <v>2</v>
      </c>
      <c r="L28">
        <v>36</v>
      </c>
      <c r="M28" s="9">
        <v>36</v>
      </c>
      <c r="N28">
        <v>246</v>
      </c>
      <c r="O28">
        <f t="shared" si="0"/>
        <v>1399200</v>
      </c>
      <c r="Q28">
        <v>70</v>
      </c>
      <c r="R28">
        <v>70</v>
      </c>
      <c r="S28">
        <v>9</v>
      </c>
      <c r="T28">
        <v>9</v>
      </c>
      <c r="U28">
        <v>2</v>
      </c>
      <c r="V28">
        <f t="shared" ref="V28:V33" si="6">(Q28+R28+S28+T28)*U28*2200*3</f>
        <v>2085600</v>
      </c>
      <c r="X28">
        <v>150000</v>
      </c>
      <c r="Z28">
        <f t="shared" si="2"/>
        <v>3634800</v>
      </c>
      <c r="AB28" s="3">
        <f t="shared" si="3"/>
        <v>28.569527999999998</v>
      </c>
    </row>
    <row r="29" spans="1:28" ht="15" hidden="1" customHeight="1" x14ac:dyDescent="0.3">
      <c r="A29" s="5">
        <v>260</v>
      </c>
      <c r="B29" s="53">
        <v>550.84745762711873</v>
      </c>
      <c r="C29" s="12">
        <v>320.93100000000004</v>
      </c>
      <c r="D29" s="16">
        <f t="shared" si="4"/>
        <v>272.7296</v>
      </c>
      <c r="E29" s="5">
        <v>3.6</v>
      </c>
      <c r="F29" s="13">
        <v>28.915368000000001</v>
      </c>
      <c r="H29" s="5">
        <v>2400</v>
      </c>
      <c r="I29" s="6">
        <v>1.0792079207920793</v>
      </c>
      <c r="K29" s="4">
        <v>2</v>
      </c>
      <c r="L29">
        <v>36</v>
      </c>
      <c r="M29" s="9">
        <v>36</v>
      </c>
      <c r="N29">
        <v>256</v>
      </c>
      <c r="O29">
        <f t="shared" si="0"/>
        <v>1443200</v>
      </c>
      <c r="Q29">
        <v>70</v>
      </c>
      <c r="R29">
        <v>70</v>
      </c>
      <c r="S29">
        <v>9</v>
      </c>
      <c r="T29">
        <v>9</v>
      </c>
      <c r="U29">
        <v>2</v>
      </c>
      <c r="V29">
        <f t="shared" si="6"/>
        <v>2085600</v>
      </c>
      <c r="X29">
        <v>150000</v>
      </c>
      <c r="Z29">
        <f t="shared" si="2"/>
        <v>3678800</v>
      </c>
      <c r="AB29" s="3">
        <f t="shared" si="3"/>
        <v>28.915368000000001</v>
      </c>
    </row>
    <row r="30" spans="1:28" ht="15" hidden="1" customHeight="1" x14ac:dyDescent="0.3">
      <c r="A30" s="5">
        <v>270</v>
      </c>
      <c r="B30" s="53">
        <v>572.03389830508479</v>
      </c>
      <c r="C30" s="12">
        <v>333.27449999999999</v>
      </c>
      <c r="D30" s="16">
        <f t="shared" si="4"/>
        <v>283.21920000000006</v>
      </c>
      <c r="E30" s="5">
        <v>3.6</v>
      </c>
      <c r="F30" s="13">
        <v>29.261208</v>
      </c>
      <c r="H30" s="5">
        <v>2500</v>
      </c>
      <c r="I30" s="6">
        <v>1.1185761433286185</v>
      </c>
      <c r="K30" s="4">
        <v>2</v>
      </c>
      <c r="L30">
        <v>36</v>
      </c>
      <c r="M30" s="9">
        <v>36</v>
      </c>
      <c r="N30">
        <v>266</v>
      </c>
      <c r="O30">
        <f t="shared" si="0"/>
        <v>1487200</v>
      </c>
      <c r="Q30">
        <v>70</v>
      </c>
      <c r="R30">
        <v>70</v>
      </c>
      <c r="S30">
        <v>9</v>
      </c>
      <c r="T30">
        <v>9</v>
      </c>
      <c r="U30">
        <v>2</v>
      </c>
      <c r="V30">
        <f t="shared" si="6"/>
        <v>2085600</v>
      </c>
      <c r="X30">
        <v>150000</v>
      </c>
      <c r="Z30">
        <f t="shared" si="2"/>
        <v>3722800</v>
      </c>
      <c r="AB30" s="3">
        <f t="shared" si="3"/>
        <v>29.261208</v>
      </c>
    </row>
    <row r="31" spans="1:28" ht="15" hidden="1" customHeight="1" x14ac:dyDescent="0.3">
      <c r="A31" s="5">
        <v>280</v>
      </c>
      <c r="B31" s="53">
        <v>593.22033898305085</v>
      </c>
      <c r="C31" s="12">
        <v>345.61799999999999</v>
      </c>
      <c r="D31" s="16">
        <f t="shared" si="4"/>
        <v>293.70880000000005</v>
      </c>
      <c r="E31" s="5">
        <v>3.6</v>
      </c>
      <c r="F31" s="13">
        <v>29.607047999999999</v>
      </c>
      <c r="H31" s="5">
        <v>2600</v>
      </c>
      <c r="I31" s="6">
        <v>1.157944365865158</v>
      </c>
      <c r="K31" s="4">
        <v>2</v>
      </c>
      <c r="L31">
        <v>36</v>
      </c>
      <c r="M31" s="9">
        <v>36</v>
      </c>
      <c r="N31">
        <v>276</v>
      </c>
      <c r="O31">
        <f t="shared" si="0"/>
        <v>1531200</v>
      </c>
      <c r="Q31">
        <v>70</v>
      </c>
      <c r="R31">
        <v>70</v>
      </c>
      <c r="S31">
        <v>9</v>
      </c>
      <c r="T31">
        <v>9</v>
      </c>
      <c r="U31">
        <v>2</v>
      </c>
      <c r="V31">
        <f t="shared" si="6"/>
        <v>2085600</v>
      </c>
      <c r="X31">
        <v>150000</v>
      </c>
      <c r="Z31">
        <f t="shared" si="2"/>
        <v>3766800</v>
      </c>
      <c r="AB31" s="3">
        <f t="shared" si="3"/>
        <v>29.607047999999999</v>
      </c>
    </row>
    <row r="32" spans="1:28" ht="15" hidden="1" customHeight="1" x14ac:dyDescent="0.3">
      <c r="A32" s="5">
        <v>290</v>
      </c>
      <c r="B32" s="53">
        <v>614.40677966101703</v>
      </c>
      <c r="C32" s="12">
        <v>357.9615</v>
      </c>
      <c r="D32" s="16">
        <f t="shared" si="4"/>
        <v>304.19840000000005</v>
      </c>
      <c r="E32" s="5">
        <v>3.6</v>
      </c>
      <c r="F32" s="13">
        <v>29.952888000000002</v>
      </c>
      <c r="H32" s="5">
        <v>2700</v>
      </c>
      <c r="I32" s="6">
        <v>1.1968411126826968</v>
      </c>
      <c r="K32" s="4">
        <v>2</v>
      </c>
      <c r="L32">
        <v>36</v>
      </c>
      <c r="M32" s="9">
        <v>36</v>
      </c>
      <c r="N32">
        <v>286</v>
      </c>
      <c r="O32">
        <f t="shared" si="0"/>
        <v>1575200</v>
      </c>
      <c r="Q32">
        <v>70</v>
      </c>
      <c r="R32">
        <v>70</v>
      </c>
      <c r="S32">
        <v>9</v>
      </c>
      <c r="T32">
        <v>9</v>
      </c>
      <c r="U32">
        <v>2</v>
      </c>
      <c r="V32">
        <f t="shared" si="6"/>
        <v>2085600</v>
      </c>
      <c r="X32">
        <v>150000</v>
      </c>
      <c r="Z32">
        <f t="shared" si="2"/>
        <v>3810800</v>
      </c>
      <c r="AB32" s="3">
        <f t="shared" si="3"/>
        <v>29.952888000000002</v>
      </c>
    </row>
    <row r="33" spans="1:28" ht="15" hidden="1" customHeight="1" x14ac:dyDescent="0.3">
      <c r="A33" s="5">
        <v>300</v>
      </c>
      <c r="B33" s="53">
        <v>635.59322033898309</v>
      </c>
      <c r="C33" s="12">
        <v>370.30500000000001</v>
      </c>
      <c r="D33" s="16">
        <f t="shared" si="4"/>
        <v>314.68800000000005</v>
      </c>
      <c r="E33" s="5">
        <v>3.6</v>
      </c>
      <c r="F33" s="13">
        <v>30.298728000000001</v>
      </c>
      <c r="H33" s="5">
        <v>2800</v>
      </c>
      <c r="I33" s="6">
        <v>1.2357378595002357</v>
      </c>
      <c r="K33" s="4">
        <v>2</v>
      </c>
      <c r="L33">
        <v>36</v>
      </c>
      <c r="M33" s="9">
        <v>36</v>
      </c>
      <c r="N33">
        <v>296</v>
      </c>
      <c r="O33">
        <f t="shared" si="0"/>
        <v>1619200</v>
      </c>
      <c r="Q33">
        <v>70</v>
      </c>
      <c r="R33">
        <v>70</v>
      </c>
      <c r="S33">
        <v>9</v>
      </c>
      <c r="T33">
        <v>9</v>
      </c>
      <c r="U33">
        <v>2</v>
      </c>
      <c r="V33">
        <f t="shared" si="6"/>
        <v>2085600</v>
      </c>
      <c r="X33">
        <v>150000</v>
      </c>
      <c r="Z33">
        <f t="shared" si="2"/>
        <v>3854800</v>
      </c>
      <c r="AB33" s="3">
        <f t="shared" si="3"/>
        <v>30.298728000000001</v>
      </c>
    </row>
    <row r="34" spans="1:28" ht="15" hidden="1" customHeight="1" x14ac:dyDescent="0.3">
      <c r="H34" s="5">
        <v>2900</v>
      </c>
      <c r="I34" s="6">
        <v>1.2741631305987742</v>
      </c>
      <c r="K34" s="4"/>
    </row>
    <row r="35" spans="1:28" ht="15" hidden="1" customHeight="1" x14ac:dyDescent="0.3">
      <c r="H35" s="5">
        <v>3000</v>
      </c>
      <c r="I35" s="6">
        <v>1.3125884016973126</v>
      </c>
      <c r="K35" s="4"/>
    </row>
    <row r="36" spans="1:28" ht="15" hidden="1" customHeight="1" x14ac:dyDescent="0.3">
      <c r="A36" s="2" t="s">
        <v>9</v>
      </c>
      <c r="H36" s="5">
        <v>3100</v>
      </c>
      <c r="I36" s="6">
        <v>1.3507779349363507</v>
      </c>
      <c r="K36" s="4"/>
    </row>
    <row r="37" spans="1:28" ht="15" hidden="1" customHeight="1" x14ac:dyDescent="0.3">
      <c r="A37">
        <v>1.2878000000000001</v>
      </c>
      <c r="H37" s="5">
        <v>3200</v>
      </c>
      <c r="I37" s="6">
        <v>1.388967468175389</v>
      </c>
      <c r="K37" s="4"/>
    </row>
    <row r="38" spans="1:28" ht="15" hidden="1" customHeight="1" x14ac:dyDescent="0.3">
      <c r="H38" s="5">
        <v>3300</v>
      </c>
      <c r="I38" s="6">
        <v>1.4269212635549269</v>
      </c>
      <c r="K38" s="4"/>
    </row>
    <row r="39" spans="1:28" ht="15" hidden="1" customHeight="1" x14ac:dyDescent="0.3">
      <c r="H39" s="5">
        <v>3400</v>
      </c>
      <c r="I39" s="6">
        <v>1.4648750589344648</v>
      </c>
      <c r="K39" s="4"/>
    </row>
    <row r="40" spans="1:28" ht="15" hidden="1" customHeight="1" x14ac:dyDescent="0.3">
      <c r="B40" s="54"/>
      <c r="C40" s="14"/>
      <c r="D40" s="14"/>
      <c r="H40" s="5">
        <v>3500</v>
      </c>
      <c r="I40" s="6">
        <v>1.5025931164545026</v>
      </c>
      <c r="K40" s="4"/>
    </row>
    <row r="41" spans="1:28" ht="15" hidden="1" customHeight="1" x14ac:dyDescent="0.3">
      <c r="A41" t="s">
        <v>33</v>
      </c>
      <c r="H41" s="5">
        <v>3600</v>
      </c>
      <c r="I41" s="6">
        <v>1.5403111739745403</v>
      </c>
      <c r="K41" s="4"/>
    </row>
    <row r="42" spans="1:28" ht="15" hidden="1" customHeight="1" x14ac:dyDescent="0.3">
      <c r="A42" t="s">
        <v>40</v>
      </c>
      <c r="H42" s="5">
        <v>3700</v>
      </c>
      <c r="I42" s="6">
        <v>1.5775577557755776</v>
      </c>
      <c r="K42" s="4"/>
    </row>
    <row r="43" spans="1:28" ht="15" hidden="1" customHeight="1" x14ac:dyDescent="0.3">
      <c r="A43" t="s">
        <v>35</v>
      </c>
      <c r="H43" s="5">
        <v>3800</v>
      </c>
      <c r="I43" s="6">
        <v>1.6148043375766148</v>
      </c>
      <c r="K43" s="4"/>
    </row>
    <row r="44" spans="1:28" ht="15" hidden="1" customHeight="1" x14ac:dyDescent="0.3">
      <c r="A44" t="s">
        <v>34</v>
      </c>
      <c r="H44" s="5">
        <v>3900</v>
      </c>
      <c r="I44" s="6">
        <v>1.652050919377652</v>
      </c>
      <c r="K44" s="4"/>
    </row>
    <row r="45" spans="1:28" ht="15" hidden="1" customHeight="1" x14ac:dyDescent="0.3">
      <c r="H45" s="5">
        <v>4000</v>
      </c>
      <c r="I45" s="6">
        <v>1.6892975011786893</v>
      </c>
      <c r="K45" s="4"/>
    </row>
    <row r="46" spans="1:28" ht="15" hidden="1" customHeight="1" x14ac:dyDescent="0.3"/>
    <row r="47" spans="1:28" ht="15" hidden="1" customHeight="1" x14ac:dyDescent="0.3"/>
    <row r="48" spans="1:28" ht="15" hidden="1" customHeight="1" x14ac:dyDescent="0.3"/>
    <row r="49" spans="1:59" ht="15" hidden="1" customHeight="1" x14ac:dyDescent="0.3"/>
    <row r="50" spans="1:59" x14ac:dyDescent="0.25">
      <c r="A50" s="69"/>
      <c r="B50" s="55" t="s">
        <v>22</v>
      </c>
      <c r="C50" s="38" t="s">
        <v>23</v>
      </c>
      <c r="D50" s="44" t="s">
        <v>24</v>
      </c>
      <c r="E50" s="72"/>
      <c r="F50" s="74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</row>
    <row r="51" spans="1:59" x14ac:dyDescent="0.25">
      <c r="A51" s="70"/>
      <c r="B51" s="56" t="s">
        <v>25</v>
      </c>
      <c r="C51" s="39">
        <v>75</v>
      </c>
      <c r="D51" s="47" t="s">
        <v>24</v>
      </c>
      <c r="E51" s="73"/>
      <c r="F51" s="75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</row>
    <row r="52" spans="1:59" x14ac:dyDescent="0.25">
      <c r="A52" s="70"/>
      <c r="B52" s="56" t="s">
        <v>26</v>
      </c>
      <c r="C52" s="39">
        <v>65</v>
      </c>
      <c r="D52" s="47" t="s">
        <v>24</v>
      </c>
      <c r="E52" s="73"/>
      <c r="F52" s="75"/>
      <c r="R52" t="s">
        <v>13</v>
      </c>
      <c r="S52" t="s">
        <v>44</v>
      </c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</row>
    <row r="53" spans="1:59" x14ac:dyDescent="0.25">
      <c r="A53" s="70"/>
      <c r="B53" s="56" t="s">
        <v>27</v>
      </c>
      <c r="C53" s="39">
        <v>20</v>
      </c>
      <c r="D53" s="45" t="s">
        <v>24</v>
      </c>
      <c r="E53" s="73"/>
      <c r="F53" s="75"/>
      <c r="R53">
        <v>800</v>
      </c>
      <c r="S53">
        <v>0.41</v>
      </c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</row>
    <row r="54" spans="1:59" ht="15.75" thickBot="1" x14ac:dyDescent="0.3">
      <c r="A54" s="70"/>
      <c r="B54" s="56" t="s">
        <v>28</v>
      </c>
      <c r="C54" s="40">
        <v>1.2878000000000001</v>
      </c>
      <c r="D54" s="80"/>
      <c r="E54" s="73"/>
      <c r="F54" s="75"/>
      <c r="R54">
        <v>900</v>
      </c>
      <c r="S54">
        <v>0.46</v>
      </c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</row>
    <row r="55" spans="1:59" ht="15.75" thickBot="1" x14ac:dyDescent="0.3">
      <c r="A55" s="70"/>
      <c r="B55" s="57"/>
      <c r="C55" s="48"/>
      <c r="D55" s="81"/>
      <c r="E55" s="73"/>
      <c r="F55" s="75"/>
      <c r="R55">
        <v>1000</v>
      </c>
      <c r="S55">
        <v>0.5</v>
      </c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</row>
    <row r="56" spans="1:59" x14ac:dyDescent="0.25">
      <c r="A56" s="70"/>
      <c r="B56" s="56" t="s">
        <v>29</v>
      </c>
      <c r="C56" s="41">
        <v>212</v>
      </c>
      <c r="D56" s="46" t="s">
        <v>30</v>
      </c>
      <c r="E56" s="49" t="s">
        <v>43</v>
      </c>
      <c r="F56" s="76"/>
      <c r="R56">
        <v>1100</v>
      </c>
      <c r="S56">
        <v>0.54</v>
      </c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</row>
    <row r="57" spans="1:59" ht="15.75" thickBot="1" x14ac:dyDescent="0.3">
      <c r="A57" s="70"/>
      <c r="B57" s="58" t="s">
        <v>31</v>
      </c>
      <c r="C57" s="42">
        <f>C56*((C51-C52)/LN((C51-C53)/(C52-C53))/49.83)^C54</f>
        <v>212.01581522748845</v>
      </c>
      <c r="D57" s="45" t="s">
        <v>30</v>
      </c>
      <c r="E57" s="50">
        <f>VLOOKUP(B59,$R$53:$S$85,2,FALSE)</f>
        <v>1</v>
      </c>
      <c r="F57" s="76"/>
      <c r="G57" s="19">
        <f>(C57*E57)</f>
        <v>212.01581522748845</v>
      </c>
      <c r="R57">
        <v>1200</v>
      </c>
      <c r="S57">
        <v>0.59</v>
      </c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</row>
    <row r="58" spans="1:59" ht="15.75" thickBot="1" x14ac:dyDescent="0.3">
      <c r="A58" s="71"/>
      <c r="B58" s="59"/>
      <c r="C58" s="82"/>
      <c r="D58" s="79"/>
      <c r="E58" s="73"/>
      <c r="F58" s="75"/>
      <c r="R58">
        <v>1300</v>
      </c>
      <c r="S58">
        <v>0.63</v>
      </c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</row>
    <row r="59" spans="1:59" ht="15.75" thickBot="1" x14ac:dyDescent="0.3">
      <c r="A59" s="20" t="s">
        <v>45</v>
      </c>
      <c r="B59" s="21">
        <v>2200</v>
      </c>
      <c r="C59" s="83"/>
      <c r="D59" s="78"/>
      <c r="E59" s="78"/>
      <c r="F59" s="77"/>
      <c r="R59">
        <v>1400</v>
      </c>
      <c r="S59">
        <v>0.67</v>
      </c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</row>
    <row r="60" spans="1:59" ht="15.75" thickBot="1" x14ac:dyDescent="0.3">
      <c r="A60" s="26"/>
      <c r="B60" s="66" t="s">
        <v>6</v>
      </c>
      <c r="C60" s="67"/>
      <c r="D60" s="67"/>
      <c r="E60" s="25" t="s">
        <v>7</v>
      </c>
      <c r="F60" s="43" t="s">
        <v>8</v>
      </c>
      <c r="H60" s="17"/>
      <c r="I60" s="5" t="s">
        <v>6</v>
      </c>
      <c r="J60" s="5"/>
      <c r="K60" s="5"/>
      <c r="L60" s="5" t="s">
        <v>7</v>
      </c>
      <c r="M60" s="5" t="s">
        <v>8</v>
      </c>
      <c r="R60">
        <v>1500</v>
      </c>
      <c r="S60">
        <v>0.71</v>
      </c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</row>
    <row r="61" spans="1:59" ht="30.75" thickBot="1" x14ac:dyDescent="0.3">
      <c r="A61" s="36" t="s">
        <v>10</v>
      </c>
      <c r="B61" s="84" t="s">
        <v>42</v>
      </c>
      <c r="C61" s="85"/>
      <c r="D61" s="86"/>
      <c r="E61" s="37" t="s">
        <v>39</v>
      </c>
      <c r="F61" s="25" t="s">
        <v>11</v>
      </c>
      <c r="H61" s="18" t="s">
        <v>10</v>
      </c>
      <c r="I61" s="11" t="s">
        <v>37</v>
      </c>
      <c r="J61" s="11" t="s">
        <v>41</v>
      </c>
      <c r="K61" s="11" t="s">
        <v>38</v>
      </c>
      <c r="L61" s="5" t="s">
        <v>39</v>
      </c>
      <c r="M61" s="5" t="s">
        <v>11</v>
      </c>
      <c r="R61">
        <v>1600</v>
      </c>
      <c r="S61">
        <v>0.76</v>
      </c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</row>
    <row r="62" spans="1:59" x14ac:dyDescent="0.25">
      <c r="A62" s="33">
        <v>100</v>
      </c>
      <c r="B62" s="87">
        <f>G57</f>
        <v>212.01581522748845</v>
      </c>
      <c r="C62" s="88"/>
      <c r="D62" s="89"/>
      <c r="E62" s="34">
        <f>1.2*1.31</f>
        <v>1.5720000000000001</v>
      </c>
      <c r="F62" s="35">
        <f>12.453384*1.31</f>
        <v>16.313933040000002</v>
      </c>
      <c r="H62" s="5">
        <v>100</v>
      </c>
      <c r="I62" s="12">
        <v>211.86440677966104</v>
      </c>
      <c r="J62" s="12">
        <v>170</v>
      </c>
      <c r="K62" s="12">
        <v>105</v>
      </c>
      <c r="L62" s="5">
        <v>1.2</v>
      </c>
      <c r="M62" s="13">
        <v>12.453384000000002</v>
      </c>
      <c r="R62">
        <v>1700</v>
      </c>
      <c r="S62">
        <v>0.8</v>
      </c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</row>
    <row r="63" spans="1:59" x14ac:dyDescent="0.25">
      <c r="A63" s="27">
        <v>110</v>
      </c>
      <c r="B63" s="90">
        <f t="shared" ref="B63:B82" si="7">($B$62/100)*A63</f>
        <v>233.21739675023727</v>
      </c>
      <c r="C63" s="91"/>
      <c r="D63" s="92"/>
      <c r="E63" s="29">
        <f>($E$62/$A$62)*A63</f>
        <v>1.7292000000000001</v>
      </c>
      <c r="F63" s="31">
        <f>($F$62/$A$62)*A63</f>
        <v>17.945326344000005</v>
      </c>
      <c r="H63" s="5">
        <v>110</v>
      </c>
      <c r="I63" s="12">
        <v>233.05084745762713</v>
      </c>
      <c r="J63" s="12">
        <f>($J$62/100)*H63</f>
        <v>187</v>
      </c>
      <c r="K63" s="12">
        <f>($K$62/100)*H63</f>
        <v>115.5</v>
      </c>
      <c r="L63" s="5">
        <v>1.2</v>
      </c>
      <c r="M63" s="13">
        <v>12.799224000000001</v>
      </c>
      <c r="R63">
        <v>1800</v>
      </c>
      <c r="S63">
        <v>0.84</v>
      </c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</row>
    <row r="64" spans="1:59" x14ac:dyDescent="0.25">
      <c r="A64" s="27">
        <v>120</v>
      </c>
      <c r="B64" s="90">
        <f t="shared" si="7"/>
        <v>254.41897827298612</v>
      </c>
      <c r="C64" s="91"/>
      <c r="D64" s="92"/>
      <c r="E64" s="29">
        <f t="shared" ref="E64:E82" si="8">($E$62/$A$62)*A64</f>
        <v>1.8864000000000001</v>
      </c>
      <c r="F64" s="31">
        <f t="shared" ref="F64:F82" si="9">($F$62/$A$62)*A64</f>
        <v>19.576719648000005</v>
      </c>
      <c r="H64" s="5">
        <v>120</v>
      </c>
      <c r="I64" s="12">
        <v>254.23728813559325</v>
      </c>
      <c r="J64" s="12">
        <f t="shared" ref="J64:J82" si="10">($J$62/100)*H64</f>
        <v>204</v>
      </c>
      <c r="K64" s="12">
        <f t="shared" ref="K64:K82" si="11">($K$62/100)*H64</f>
        <v>126</v>
      </c>
      <c r="L64" s="5">
        <v>1.2</v>
      </c>
      <c r="M64" s="13">
        <v>13.145064000000001</v>
      </c>
      <c r="R64">
        <v>1900</v>
      </c>
      <c r="S64">
        <v>0.88</v>
      </c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</row>
    <row r="65" spans="1:59" x14ac:dyDescent="0.25">
      <c r="A65" s="27">
        <v>130</v>
      </c>
      <c r="B65" s="90">
        <f t="shared" si="7"/>
        <v>275.62055979573495</v>
      </c>
      <c r="C65" s="91"/>
      <c r="D65" s="92"/>
      <c r="E65" s="29">
        <f t="shared" si="8"/>
        <v>2.0436000000000001</v>
      </c>
      <c r="F65" s="31">
        <f t="shared" si="9"/>
        <v>21.208112952000004</v>
      </c>
      <c r="H65" s="5">
        <v>130</v>
      </c>
      <c r="I65" s="12">
        <v>275.42372881355936</v>
      </c>
      <c r="J65" s="12">
        <f t="shared" si="10"/>
        <v>221</v>
      </c>
      <c r="K65" s="12">
        <f t="shared" si="11"/>
        <v>136.5</v>
      </c>
      <c r="L65" s="5">
        <v>1.2</v>
      </c>
      <c r="M65" s="13">
        <v>13.490904</v>
      </c>
      <c r="R65">
        <v>2000</v>
      </c>
      <c r="S65">
        <v>0.92</v>
      </c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</row>
    <row r="66" spans="1:59" x14ac:dyDescent="0.25">
      <c r="A66" s="27">
        <v>140</v>
      </c>
      <c r="B66" s="90">
        <f t="shared" si="7"/>
        <v>296.82214131848377</v>
      </c>
      <c r="C66" s="91"/>
      <c r="D66" s="92"/>
      <c r="E66" s="29">
        <f t="shared" si="8"/>
        <v>2.2008000000000001</v>
      </c>
      <c r="F66" s="31">
        <f t="shared" si="9"/>
        <v>22.839506256000004</v>
      </c>
      <c r="H66" s="5">
        <v>140</v>
      </c>
      <c r="I66" s="12">
        <v>296.61016949152543</v>
      </c>
      <c r="J66" s="12">
        <f t="shared" si="10"/>
        <v>238</v>
      </c>
      <c r="K66" s="12">
        <f t="shared" si="11"/>
        <v>147</v>
      </c>
      <c r="L66" s="5">
        <v>1.2</v>
      </c>
      <c r="M66" s="13">
        <v>13.836743999999999</v>
      </c>
      <c r="R66">
        <v>2100</v>
      </c>
      <c r="S66">
        <v>0.96</v>
      </c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</row>
    <row r="67" spans="1:59" x14ac:dyDescent="0.25">
      <c r="A67" s="27">
        <v>150</v>
      </c>
      <c r="B67" s="90">
        <f t="shared" si="7"/>
        <v>318.02372284123265</v>
      </c>
      <c r="C67" s="91"/>
      <c r="D67" s="92"/>
      <c r="E67" s="29">
        <f t="shared" si="8"/>
        <v>2.3580000000000001</v>
      </c>
      <c r="F67" s="31">
        <f t="shared" si="9"/>
        <v>24.470899560000007</v>
      </c>
      <c r="H67" s="5">
        <v>150</v>
      </c>
      <c r="I67" s="12">
        <v>317.79661016949154</v>
      </c>
      <c r="J67" s="12">
        <f t="shared" si="10"/>
        <v>255</v>
      </c>
      <c r="K67" s="12">
        <f t="shared" si="11"/>
        <v>157.5</v>
      </c>
      <c r="L67" s="5">
        <v>1.2</v>
      </c>
      <c r="M67" s="13">
        <v>14.182584</v>
      </c>
      <c r="R67">
        <v>2200</v>
      </c>
      <c r="S67">
        <v>1</v>
      </c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</row>
    <row r="68" spans="1:59" x14ac:dyDescent="0.25">
      <c r="A68" s="27">
        <v>160</v>
      </c>
      <c r="B68" s="90">
        <f t="shared" si="7"/>
        <v>339.22530436398148</v>
      </c>
      <c r="C68" s="91"/>
      <c r="D68" s="92"/>
      <c r="E68" s="29">
        <f t="shared" si="8"/>
        <v>2.5152000000000001</v>
      </c>
      <c r="F68" s="31">
        <f t="shared" si="9"/>
        <v>26.102292864000006</v>
      </c>
      <c r="H68" s="5">
        <v>160</v>
      </c>
      <c r="I68" s="12">
        <v>338.98305084745766</v>
      </c>
      <c r="J68" s="12">
        <f t="shared" si="10"/>
        <v>272</v>
      </c>
      <c r="K68" s="12">
        <f t="shared" si="11"/>
        <v>168</v>
      </c>
      <c r="L68" s="5">
        <v>2.4</v>
      </c>
      <c r="M68" s="13">
        <v>19.992696000000002</v>
      </c>
      <c r="R68">
        <v>2300</v>
      </c>
      <c r="S68">
        <v>1.04</v>
      </c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</row>
    <row r="69" spans="1:59" x14ac:dyDescent="0.25">
      <c r="A69" s="27">
        <v>170</v>
      </c>
      <c r="B69" s="90">
        <f t="shared" si="7"/>
        <v>360.4268858867303</v>
      </c>
      <c r="C69" s="91"/>
      <c r="D69" s="92"/>
      <c r="E69" s="29">
        <f t="shared" si="8"/>
        <v>2.6724000000000001</v>
      </c>
      <c r="F69" s="31">
        <f t="shared" si="9"/>
        <v>27.733686168000006</v>
      </c>
      <c r="H69" s="5">
        <v>170</v>
      </c>
      <c r="I69" s="12">
        <v>360.16949152542372</v>
      </c>
      <c r="J69" s="12">
        <f t="shared" si="10"/>
        <v>289</v>
      </c>
      <c r="K69" s="12">
        <f t="shared" si="11"/>
        <v>178.5</v>
      </c>
      <c r="L69" s="5">
        <v>2.4</v>
      </c>
      <c r="M69" s="13">
        <v>20.338536000000001</v>
      </c>
      <c r="R69">
        <v>2400</v>
      </c>
      <c r="S69">
        <v>1.08</v>
      </c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</row>
    <row r="70" spans="1:59" x14ac:dyDescent="0.25">
      <c r="A70" s="27">
        <v>180</v>
      </c>
      <c r="B70" s="90">
        <f t="shared" si="7"/>
        <v>381.62846740947919</v>
      </c>
      <c r="C70" s="91"/>
      <c r="D70" s="92"/>
      <c r="E70" s="29">
        <f t="shared" si="8"/>
        <v>2.8296000000000001</v>
      </c>
      <c r="F70" s="31">
        <f t="shared" si="9"/>
        <v>29.365079472000005</v>
      </c>
      <c r="H70" s="5">
        <v>180</v>
      </c>
      <c r="I70" s="12">
        <v>381.35593220338984</v>
      </c>
      <c r="J70" s="12">
        <f t="shared" si="10"/>
        <v>306</v>
      </c>
      <c r="K70" s="12">
        <f t="shared" si="11"/>
        <v>189</v>
      </c>
      <c r="L70" s="5">
        <v>2.4</v>
      </c>
      <c r="M70" s="13">
        <v>20.684376000000004</v>
      </c>
      <c r="R70">
        <v>2500</v>
      </c>
      <c r="S70">
        <v>1.1200000000000001</v>
      </c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</row>
    <row r="71" spans="1:59" x14ac:dyDescent="0.25">
      <c r="A71" s="27">
        <v>190</v>
      </c>
      <c r="B71" s="90">
        <f t="shared" si="7"/>
        <v>402.83004893222801</v>
      </c>
      <c r="C71" s="91"/>
      <c r="D71" s="92"/>
      <c r="E71" s="29">
        <f t="shared" si="8"/>
        <v>2.9868000000000001</v>
      </c>
      <c r="F71" s="31">
        <f t="shared" si="9"/>
        <v>30.996472776000005</v>
      </c>
      <c r="H71" s="5">
        <v>190</v>
      </c>
      <c r="I71" s="12">
        <v>402.54237288135596</v>
      </c>
      <c r="J71" s="12">
        <f t="shared" si="10"/>
        <v>323</v>
      </c>
      <c r="K71" s="12">
        <f t="shared" si="11"/>
        <v>199.5</v>
      </c>
      <c r="L71" s="5">
        <v>2.4</v>
      </c>
      <c r="M71" s="13">
        <v>21.030216000000003</v>
      </c>
      <c r="R71">
        <v>2600</v>
      </c>
      <c r="S71">
        <v>1.1599999999999999</v>
      </c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</row>
    <row r="72" spans="1:59" x14ac:dyDescent="0.25">
      <c r="A72" s="27">
        <v>200</v>
      </c>
      <c r="B72" s="90">
        <f t="shared" si="7"/>
        <v>424.03163045497683</v>
      </c>
      <c r="C72" s="91"/>
      <c r="D72" s="92"/>
      <c r="E72" s="29">
        <f t="shared" si="8"/>
        <v>3.1440000000000001</v>
      </c>
      <c r="F72" s="31">
        <f t="shared" si="9"/>
        <v>32.627866080000004</v>
      </c>
      <c r="H72" s="5">
        <v>200</v>
      </c>
      <c r="I72" s="12">
        <v>423.72881355932208</v>
      </c>
      <c r="J72" s="12">
        <f t="shared" si="10"/>
        <v>340</v>
      </c>
      <c r="K72" s="12">
        <f t="shared" si="11"/>
        <v>210</v>
      </c>
      <c r="L72" s="5">
        <v>2.4</v>
      </c>
      <c r="M72" s="13">
        <v>21.376055999999998</v>
      </c>
      <c r="R72">
        <v>2700</v>
      </c>
      <c r="S72">
        <v>1.2</v>
      </c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59" x14ac:dyDescent="0.25">
      <c r="A73" s="27">
        <v>210</v>
      </c>
      <c r="B73" s="90">
        <f t="shared" si="7"/>
        <v>445.23321197772572</v>
      </c>
      <c r="C73" s="91"/>
      <c r="D73" s="92"/>
      <c r="E73" s="29">
        <f t="shared" si="8"/>
        <v>3.3012000000000001</v>
      </c>
      <c r="F73" s="31">
        <f t="shared" si="9"/>
        <v>34.259259384000003</v>
      </c>
      <c r="H73" s="5">
        <v>210</v>
      </c>
      <c r="I73" s="12">
        <v>444.91525423728814</v>
      </c>
      <c r="J73" s="12">
        <f t="shared" si="10"/>
        <v>357</v>
      </c>
      <c r="K73" s="12">
        <f t="shared" si="11"/>
        <v>220.5</v>
      </c>
      <c r="L73" s="5">
        <v>2.4</v>
      </c>
      <c r="M73" s="13">
        <v>21.721896000000001</v>
      </c>
      <c r="R73">
        <v>2800</v>
      </c>
      <c r="S73">
        <v>1.24</v>
      </c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59" x14ac:dyDescent="0.25">
      <c r="A74" s="27">
        <v>220</v>
      </c>
      <c r="B74" s="90">
        <f t="shared" si="7"/>
        <v>466.43479350047454</v>
      </c>
      <c r="C74" s="91"/>
      <c r="D74" s="92"/>
      <c r="E74" s="29">
        <f t="shared" si="8"/>
        <v>3.4584000000000001</v>
      </c>
      <c r="F74" s="31">
        <f t="shared" si="9"/>
        <v>35.89065268800001</v>
      </c>
      <c r="H74" s="5">
        <v>220</v>
      </c>
      <c r="I74" s="12">
        <v>466.10169491525426</v>
      </c>
      <c r="J74" s="12">
        <f t="shared" si="10"/>
        <v>374</v>
      </c>
      <c r="K74" s="12">
        <f t="shared" si="11"/>
        <v>231</v>
      </c>
      <c r="L74" s="5">
        <v>2.4</v>
      </c>
      <c r="M74" s="13">
        <v>22.067736</v>
      </c>
      <c r="R74">
        <v>2900</v>
      </c>
      <c r="S74">
        <v>1.27</v>
      </c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59" x14ac:dyDescent="0.25">
      <c r="A75" s="27">
        <v>230</v>
      </c>
      <c r="B75" s="90">
        <f t="shared" si="7"/>
        <v>487.63637502322337</v>
      </c>
      <c r="C75" s="91"/>
      <c r="D75" s="92"/>
      <c r="E75" s="29">
        <f t="shared" si="8"/>
        <v>3.6156000000000001</v>
      </c>
      <c r="F75" s="31">
        <f t="shared" si="9"/>
        <v>37.52204599200001</v>
      </c>
      <c r="H75" s="5">
        <v>230</v>
      </c>
      <c r="I75" s="12">
        <v>487.28813559322037</v>
      </c>
      <c r="J75" s="12">
        <f t="shared" si="10"/>
        <v>391</v>
      </c>
      <c r="K75" s="12">
        <f t="shared" si="11"/>
        <v>241.5</v>
      </c>
      <c r="L75" s="5">
        <v>2.4</v>
      </c>
      <c r="M75" s="13">
        <v>22.413575999999999</v>
      </c>
      <c r="R75">
        <v>3000</v>
      </c>
      <c r="S75">
        <v>1.31</v>
      </c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59" x14ac:dyDescent="0.25">
      <c r="A76" s="27">
        <v>240</v>
      </c>
      <c r="B76" s="90">
        <f t="shared" si="7"/>
        <v>508.83795654597225</v>
      </c>
      <c r="C76" s="91"/>
      <c r="D76" s="92"/>
      <c r="E76" s="29">
        <f t="shared" si="8"/>
        <v>3.7728000000000002</v>
      </c>
      <c r="F76" s="31">
        <f t="shared" si="9"/>
        <v>39.153439296000009</v>
      </c>
      <c r="H76" s="5">
        <v>240</v>
      </c>
      <c r="I76" s="12">
        <v>508.47457627118649</v>
      </c>
      <c r="J76" s="12">
        <f t="shared" si="10"/>
        <v>408</v>
      </c>
      <c r="K76" s="12">
        <f t="shared" si="11"/>
        <v>252</v>
      </c>
      <c r="L76" s="5">
        <v>3.6</v>
      </c>
      <c r="M76" s="13">
        <v>28.223688000000003</v>
      </c>
      <c r="R76">
        <v>3100</v>
      </c>
      <c r="S76">
        <v>1.35</v>
      </c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59" x14ac:dyDescent="0.25">
      <c r="A77" s="27">
        <v>250</v>
      </c>
      <c r="B77" s="90">
        <f t="shared" si="7"/>
        <v>530.03953806872107</v>
      </c>
      <c r="C77" s="91"/>
      <c r="D77" s="92"/>
      <c r="E77" s="29">
        <f t="shared" si="8"/>
        <v>3.93</v>
      </c>
      <c r="F77" s="31">
        <f t="shared" si="9"/>
        <v>40.784832600000009</v>
      </c>
      <c r="H77" s="5">
        <v>250</v>
      </c>
      <c r="I77" s="12">
        <v>529.66101694915255</v>
      </c>
      <c r="J77" s="12">
        <f t="shared" si="10"/>
        <v>425</v>
      </c>
      <c r="K77" s="12">
        <f t="shared" si="11"/>
        <v>262.5</v>
      </c>
      <c r="L77" s="5">
        <v>3.6</v>
      </c>
      <c r="M77" s="13">
        <v>28.569527999999998</v>
      </c>
      <c r="R77">
        <v>3200</v>
      </c>
      <c r="S77">
        <v>1.39</v>
      </c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59" x14ac:dyDescent="0.25">
      <c r="A78" s="27">
        <v>260</v>
      </c>
      <c r="B78" s="90">
        <f t="shared" si="7"/>
        <v>551.2411195914699</v>
      </c>
      <c r="C78" s="91"/>
      <c r="D78" s="92"/>
      <c r="E78" s="29">
        <f t="shared" si="8"/>
        <v>4.0872000000000002</v>
      </c>
      <c r="F78" s="31">
        <f t="shared" si="9"/>
        <v>42.416225904000008</v>
      </c>
      <c r="H78" s="5">
        <v>260</v>
      </c>
      <c r="I78" s="12">
        <v>550.84745762711873</v>
      </c>
      <c r="J78" s="12">
        <f t="shared" si="10"/>
        <v>442</v>
      </c>
      <c r="K78" s="12">
        <f t="shared" si="11"/>
        <v>273</v>
      </c>
      <c r="L78" s="5">
        <v>3.6</v>
      </c>
      <c r="M78" s="13">
        <v>28.915368000000001</v>
      </c>
      <c r="R78">
        <v>3300</v>
      </c>
      <c r="S78">
        <v>1.43</v>
      </c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59" x14ac:dyDescent="0.25">
      <c r="A79" s="27">
        <v>270</v>
      </c>
      <c r="B79" s="90">
        <f t="shared" si="7"/>
        <v>572.44270111421872</v>
      </c>
      <c r="C79" s="91"/>
      <c r="D79" s="92"/>
      <c r="E79" s="29">
        <f t="shared" si="8"/>
        <v>4.2444000000000006</v>
      </c>
      <c r="F79" s="31">
        <f t="shared" si="9"/>
        <v>44.047619208000008</v>
      </c>
      <c r="H79" s="5">
        <v>270</v>
      </c>
      <c r="I79" s="12">
        <v>572.03389830508479</v>
      </c>
      <c r="J79" s="12">
        <f t="shared" si="10"/>
        <v>459</v>
      </c>
      <c r="K79" s="12">
        <f t="shared" si="11"/>
        <v>283.5</v>
      </c>
      <c r="L79" s="5">
        <v>3.6</v>
      </c>
      <c r="M79" s="13">
        <v>29.261208</v>
      </c>
      <c r="R79">
        <v>3400</v>
      </c>
      <c r="S79">
        <v>1.46</v>
      </c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59" x14ac:dyDescent="0.25">
      <c r="A80" s="27">
        <v>280</v>
      </c>
      <c r="B80" s="90">
        <f t="shared" si="7"/>
        <v>593.64428263696755</v>
      </c>
      <c r="C80" s="91"/>
      <c r="D80" s="92"/>
      <c r="E80" s="29">
        <f t="shared" si="8"/>
        <v>4.4016000000000002</v>
      </c>
      <c r="F80" s="31">
        <f t="shared" si="9"/>
        <v>45.679012512000007</v>
      </c>
      <c r="H80" s="5">
        <v>280</v>
      </c>
      <c r="I80" s="12">
        <v>593.22033898305085</v>
      </c>
      <c r="J80" s="12">
        <f t="shared" si="10"/>
        <v>476</v>
      </c>
      <c r="K80" s="12">
        <f t="shared" si="11"/>
        <v>294</v>
      </c>
      <c r="L80" s="5">
        <v>3.6</v>
      </c>
      <c r="M80" s="13">
        <v>29.607047999999999</v>
      </c>
      <c r="R80">
        <v>3500</v>
      </c>
      <c r="S80">
        <v>1.5</v>
      </c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 x14ac:dyDescent="0.25">
      <c r="A81" s="27">
        <v>290</v>
      </c>
      <c r="B81" s="90">
        <f t="shared" si="7"/>
        <v>614.84586415971648</v>
      </c>
      <c r="C81" s="91"/>
      <c r="D81" s="92"/>
      <c r="E81" s="29">
        <f t="shared" si="8"/>
        <v>4.5588000000000006</v>
      </c>
      <c r="F81" s="31">
        <f t="shared" si="9"/>
        <v>47.310405816000006</v>
      </c>
      <c r="H81" s="5">
        <v>290</v>
      </c>
      <c r="I81" s="12">
        <v>614.40677966101703</v>
      </c>
      <c r="J81" s="12">
        <f t="shared" si="10"/>
        <v>493</v>
      </c>
      <c r="K81" s="12">
        <f t="shared" si="11"/>
        <v>304.5</v>
      </c>
      <c r="L81" s="5">
        <v>3.6</v>
      </c>
      <c r="M81" s="13">
        <v>29.952888000000002</v>
      </c>
      <c r="R81">
        <v>3600</v>
      </c>
      <c r="S81">
        <v>1.54</v>
      </c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1:59" ht="15.75" thickBot="1" x14ac:dyDescent="0.3">
      <c r="A82" s="28">
        <v>300</v>
      </c>
      <c r="B82" s="93">
        <f t="shared" si="7"/>
        <v>636.04744568246531</v>
      </c>
      <c r="C82" s="94"/>
      <c r="D82" s="95"/>
      <c r="E82" s="30">
        <f t="shared" si="8"/>
        <v>4.7160000000000002</v>
      </c>
      <c r="F82" s="32">
        <f t="shared" si="9"/>
        <v>48.941799120000013</v>
      </c>
      <c r="H82" s="22">
        <v>300</v>
      </c>
      <c r="I82" s="23">
        <v>635.59322033898309</v>
      </c>
      <c r="J82" s="23">
        <f t="shared" si="10"/>
        <v>510</v>
      </c>
      <c r="K82" s="23">
        <f t="shared" si="11"/>
        <v>315</v>
      </c>
      <c r="L82" s="22">
        <v>3.6</v>
      </c>
      <c r="M82" s="24">
        <v>30.298728000000001</v>
      </c>
      <c r="R82">
        <v>3700</v>
      </c>
      <c r="S82">
        <v>1.58</v>
      </c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 s="97" customFormat="1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>
        <v>3800</v>
      </c>
      <c r="S83" s="96">
        <v>1.61</v>
      </c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</row>
    <row r="84" spans="1:59" s="96" customFormat="1" x14ac:dyDescent="0.25">
      <c r="R84" s="98">
        <v>3900</v>
      </c>
      <c r="S84" s="98">
        <v>1.65</v>
      </c>
    </row>
    <row r="85" spans="1:59" s="96" customFormat="1" x14ac:dyDescent="0.25">
      <c r="R85" s="98">
        <v>4000</v>
      </c>
      <c r="S85" s="98">
        <v>1.69</v>
      </c>
    </row>
    <row r="86" spans="1:59" s="96" customFormat="1" x14ac:dyDescent="0.25"/>
    <row r="87" spans="1:59" s="96" customFormat="1" x14ac:dyDescent="0.25"/>
    <row r="88" spans="1:59" s="96" customFormat="1" x14ac:dyDescent="0.25"/>
    <row r="89" spans="1:59" s="96" customFormat="1" x14ac:dyDescent="0.25"/>
    <row r="90" spans="1:59" s="96" customFormat="1" x14ac:dyDescent="0.25"/>
    <row r="91" spans="1:59" s="96" customFormat="1" x14ac:dyDescent="0.25"/>
    <row r="92" spans="1:59" s="96" customFormat="1" x14ac:dyDescent="0.25"/>
    <row r="93" spans="1:59" s="96" customFormat="1" x14ac:dyDescent="0.25"/>
    <row r="94" spans="1:59" s="96" customFormat="1" x14ac:dyDescent="0.25"/>
    <row r="95" spans="1:59" s="96" customFormat="1" x14ac:dyDescent="0.25"/>
    <row r="96" spans="1:59" s="96" customFormat="1" x14ac:dyDescent="0.25"/>
    <row r="97" s="96" customFormat="1" x14ac:dyDescent="0.25"/>
    <row r="98" s="96" customFormat="1" x14ac:dyDescent="0.25"/>
    <row r="99" s="96" customFormat="1" x14ac:dyDescent="0.25"/>
    <row r="100" s="96" customFormat="1" x14ac:dyDescent="0.25"/>
    <row r="101" s="96" customFormat="1" x14ac:dyDescent="0.25"/>
    <row r="102" s="96" customFormat="1" x14ac:dyDescent="0.25"/>
    <row r="103" s="96" customFormat="1" x14ac:dyDescent="0.25"/>
    <row r="104" s="96" customFormat="1" x14ac:dyDescent="0.25"/>
    <row r="105" s="96" customFormat="1" x14ac:dyDescent="0.25"/>
    <row r="106" s="96" customFormat="1" x14ac:dyDescent="0.25"/>
    <row r="107" s="96" customFormat="1" x14ac:dyDescent="0.25"/>
    <row r="108" s="96" customFormat="1" x14ac:dyDescent="0.25"/>
    <row r="109" s="96" customFormat="1" x14ac:dyDescent="0.25"/>
    <row r="110" s="96" customFormat="1" x14ac:dyDescent="0.25"/>
    <row r="111" s="96" customFormat="1" x14ac:dyDescent="0.25"/>
    <row r="112" s="96" customFormat="1" x14ac:dyDescent="0.25"/>
    <row r="113" s="96" customFormat="1" x14ac:dyDescent="0.25"/>
    <row r="114" s="96" customFormat="1" x14ac:dyDescent="0.25"/>
    <row r="115" s="96" customFormat="1" x14ac:dyDescent="0.25"/>
    <row r="116" s="96" customFormat="1" x14ac:dyDescent="0.25"/>
    <row r="117" s="96" customFormat="1" x14ac:dyDescent="0.25"/>
    <row r="118" s="96" customFormat="1" x14ac:dyDescent="0.25"/>
    <row r="119" s="96" customFormat="1" x14ac:dyDescent="0.25"/>
    <row r="120" s="96" customFormat="1" x14ac:dyDescent="0.25"/>
    <row r="121" s="96" customFormat="1" x14ac:dyDescent="0.25"/>
    <row r="122" s="96" customFormat="1" x14ac:dyDescent="0.25"/>
    <row r="123" s="96" customFormat="1" x14ac:dyDescent="0.25"/>
    <row r="124" s="96" customFormat="1" x14ac:dyDescent="0.25"/>
  </sheetData>
  <sheetProtection password="806B" sheet="1" objects="1" scenarios="1"/>
  <mergeCells count="33">
    <mergeCell ref="B75:D75"/>
    <mergeCell ref="B81:D81"/>
    <mergeCell ref="B82:D82"/>
    <mergeCell ref="B76:D76"/>
    <mergeCell ref="B77:D77"/>
    <mergeCell ref="B78:D78"/>
    <mergeCell ref="B79:D79"/>
    <mergeCell ref="B80:D80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69:D69"/>
    <mergeCell ref="B11:D11"/>
    <mergeCell ref="A9:I9"/>
    <mergeCell ref="B60:D60"/>
    <mergeCell ref="T50:BG82"/>
    <mergeCell ref="A50:A58"/>
    <mergeCell ref="E50:E55"/>
    <mergeCell ref="F50:F59"/>
    <mergeCell ref="E58:E59"/>
    <mergeCell ref="D58:D59"/>
    <mergeCell ref="D54:D55"/>
    <mergeCell ref="C58:C59"/>
    <mergeCell ref="B61:D61"/>
    <mergeCell ref="B62:D62"/>
    <mergeCell ref="B63:D63"/>
    <mergeCell ref="B64:D64"/>
  </mergeCells>
  <dataValidations count="1">
    <dataValidation type="list" allowBlank="1" showInputMessage="1" showErrorMessage="1" sqref="B59">
      <formula1>Højde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CF4A6A125D2F45BEAE44196B7E3D21" ma:contentTypeVersion="5" ma:contentTypeDescription="Opret et nyt dokument." ma:contentTypeScope="" ma:versionID="004c9ee15bf42bac648e9fec1af145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c41dc93e4387b851c8a0f39689ec5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8" nillable="true" ma:displayName="E-mail-afsender" ma:hidden="true" ma:internalName="EmailSender">
      <xsd:simpleType>
        <xsd:restriction base="dms:Note"/>
      </xsd:simpleType>
    </xsd:element>
    <xsd:element name="EmailTo" ma:index="9" nillable="true" ma:displayName="E-mail Til" ma:hidden="true" ma:internalName="EmailTo">
      <xsd:simpleType>
        <xsd:restriction base="dms:Note"/>
      </xsd:simpleType>
    </xsd:element>
    <xsd:element name="EmailCc" ma:index="10" nillable="true" ma:displayName="E-mail Cc" ma:hidden="true" ma:internalName="EmailCc">
      <xsd:simpleType>
        <xsd:restriction base="dms:Note"/>
      </xsd:simpleType>
    </xsd:element>
    <xsd:element name="EmailFrom" ma:index="11" nillable="true" ma:displayName="E-mail Fra" ma:hidden="true" ma:internalName="EmailFrom">
      <xsd:simpleType>
        <xsd:restriction base="dms:Text"/>
      </xsd:simpleType>
    </xsd:element>
    <xsd:element name="EmailSubject" ma:index="12" nillable="true" ma:displayName="E-mail-emne" ma:hidden="true" ma:internalName="EmailSubjec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D1E32D-77E6-469C-9D6D-37828AD29B40}">
  <ds:schemaRefs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A99F909-24C1-45B5-B042-1E2450D7E8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D6033-2BB1-45FD-A9A4-BDB4B85F0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'Ark1'!Højde</vt:lpstr>
      <vt:lpstr>Højde</vt:lpstr>
    </vt:vector>
  </TitlesOfParts>
  <Company>Ribe Jernindustri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Rosenberg</dc:creator>
  <cp:lastModifiedBy>Thomas M. Dinesen</cp:lastModifiedBy>
  <cp:lastPrinted>2014-06-23T12:54:29Z</cp:lastPrinted>
  <dcterms:created xsi:type="dcterms:W3CDTF">2014-06-20T08:18:52Z</dcterms:created>
  <dcterms:modified xsi:type="dcterms:W3CDTF">2019-01-22T07:35:35Z</dcterms:modified>
</cp:coreProperties>
</file>