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8970" yWindow="735" windowWidth="15315" windowHeight="8250"/>
  </bookViews>
  <sheets>
    <sheet name="Ark1" sheetId="1" r:id="rId1"/>
  </sheets>
  <definedNames>
    <definedName name="Højde" localSheetId="0">'Ark1'!$R$53:$R$85</definedName>
    <definedName name="Højde">'Ark1'!$R$53:$R$85</definedName>
  </definedNames>
  <calcPr calcId="145621"/>
</workbook>
</file>

<file path=xl/calcChain.xml><?xml version="1.0" encoding="utf-8"?>
<calcChain xmlns="http://schemas.openxmlformats.org/spreadsheetml/2006/main">
  <c r="E57" i="1" l="1"/>
  <c r="F62" i="1"/>
  <c r="F64" i="1" s="1"/>
  <c r="E62" i="1"/>
  <c r="E63" i="1" s="1"/>
  <c r="J64" i="1"/>
  <c r="K64" i="1"/>
  <c r="J65" i="1"/>
  <c r="K65" i="1"/>
  <c r="J66" i="1"/>
  <c r="K66" i="1"/>
  <c r="J67" i="1"/>
  <c r="K67" i="1"/>
  <c r="J68" i="1"/>
  <c r="K68" i="1"/>
  <c r="J69" i="1"/>
  <c r="K69" i="1"/>
  <c r="J70" i="1"/>
  <c r="K70" i="1"/>
  <c r="J71" i="1"/>
  <c r="K71" i="1"/>
  <c r="J72" i="1"/>
  <c r="K72" i="1"/>
  <c r="J73" i="1"/>
  <c r="K73" i="1"/>
  <c r="J74" i="1"/>
  <c r="K74" i="1"/>
  <c r="J75" i="1"/>
  <c r="K75" i="1"/>
  <c r="J76" i="1"/>
  <c r="K76" i="1"/>
  <c r="J77" i="1"/>
  <c r="K77" i="1"/>
  <c r="J78" i="1"/>
  <c r="K78" i="1"/>
  <c r="J79" i="1"/>
  <c r="K79" i="1"/>
  <c r="J80" i="1"/>
  <c r="K80" i="1"/>
  <c r="J81" i="1"/>
  <c r="K81" i="1"/>
  <c r="J82" i="1"/>
  <c r="K82" i="1"/>
  <c r="K63" i="1"/>
  <c r="J63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14" i="1"/>
  <c r="C57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V28" i="1"/>
  <c r="V29" i="1"/>
  <c r="V30" i="1"/>
  <c r="V31" i="1"/>
  <c r="V32" i="1"/>
  <c r="V33" i="1"/>
  <c r="V27" i="1"/>
  <c r="V20" i="1"/>
  <c r="V21" i="1"/>
  <c r="V22" i="1"/>
  <c r="V23" i="1"/>
  <c r="V24" i="1"/>
  <c r="V25" i="1"/>
  <c r="V26" i="1"/>
  <c r="V19" i="1"/>
  <c r="V14" i="1"/>
  <c r="V15" i="1"/>
  <c r="V16" i="1"/>
  <c r="V17" i="1"/>
  <c r="V18" i="1"/>
  <c r="V13" i="1"/>
  <c r="O13" i="1"/>
  <c r="E77" i="1" l="1"/>
  <c r="E69" i="1"/>
  <c r="E81" i="1"/>
  <c r="E73" i="1"/>
  <c r="E65" i="1"/>
  <c r="F82" i="1"/>
  <c r="F79" i="1"/>
  <c r="F78" i="1"/>
  <c r="F75" i="1"/>
  <c r="F74" i="1"/>
  <c r="F71" i="1"/>
  <c r="F70" i="1"/>
  <c r="F67" i="1"/>
  <c r="F66" i="1"/>
  <c r="F63" i="1"/>
  <c r="F81" i="1"/>
  <c r="F80" i="1"/>
  <c r="E79" i="1"/>
  <c r="F77" i="1"/>
  <c r="F76" i="1"/>
  <c r="E75" i="1"/>
  <c r="F73" i="1"/>
  <c r="F72" i="1"/>
  <c r="E71" i="1"/>
  <c r="F69" i="1"/>
  <c r="F68" i="1"/>
  <c r="E67" i="1"/>
  <c r="F65" i="1"/>
  <c r="G57" i="1"/>
  <c r="B62" i="1" s="1"/>
  <c r="B63" i="1" s="1"/>
  <c r="Z13" i="1"/>
  <c r="AB13" i="1" s="1"/>
  <c r="E82" i="1"/>
  <c r="E80" i="1"/>
  <c r="E78" i="1"/>
  <c r="E76" i="1"/>
  <c r="E74" i="1"/>
  <c r="E72" i="1"/>
  <c r="E70" i="1"/>
  <c r="E68" i="1"/>
  <c r="E66" i="1"/>
  <c r="E64" i="1"/>
  <c r="Z33" i="1"/>
  <c r="AB33" i="1" s="1"/>
  <c r="Z31" i="1"/>
  <c r="AB31" i="1" s="1"/>
  <c r="Z29" i="1"/>
  <c r="AB29" i="1" s="1"/>
  <c r="Z27" i="1"/>
  <c r="AB27" i="1" s="1"/>
  <c r="Z25" i="1"/>
  <c r="AB25" i="1" s="1"/>
  <c r="Z23" i="1"/>
  <c r="AB23" i="1" s="1"/>
  <c r="Z21" i="1"/>
  <c r="AB21" i="1" s="1"/>
  <c r="Z19" i="1"/>
  <c r="AB19" i="1" s="1"/>
  <c r="Z17" i="1"/>
  <c r="AB17" i="1" s="1"/>
  <c r="Z15" i="1"/>
  <c r="AB15" i="1" s="1"/>
  <c r="Z32" i="1"/>
  <c r="AB32" i="1" s="1"/>
  <c r="Z30" i="1"/>
  <c r="AB30" i="1" s="1"/>
  <c r="Z28" i="1"/>
  <c r="AB28" i="1" s="1"/>
  <c r="Z26" i="1"/>
  <c r="AB26" i="1" s="1"/>
  <c r="Z24" i="1"/>
  <c r="AB24" i="1" s="1"/>
  <c r="Z22" i="1"/>
  <c r="AB22" i="1" s="1"/>
  <c r="Z20" i="1"/>
  <c r="AB20" i="1" s="1"/>
  <c r="Z18" i="1"/>
  <c r="AB18" i="1" s="1"/>
  <c r="Z16" i="1"/>
  <c r="AB16" i="1" s="1"/>
  <c r="Z14" i="1"/>
  <c r="AB14" i="1" s="1"/>
  <c r="B71" i="1" l="1"/>
  <c r="B79" i="1"/>
  <c r="B67" i="1"/>
  <c r="B75" i="1"/>
  <c r="B64" i="1"/>
  <c r="B68" i="1"/>
  <c r="B72" i="1"/>
  <c r="B76" i="1"/>
  <c r="B78" i="1"/>
  <c r="B65" i="1"/>
  <c r="B69" i="1"/>
  <c r="B73" i="1"/>
  <c r="B77" i="1"/>
  <c r="B81" i="1"/>
  <c r="B66" i="1"/>
  <c r="B70" i="1"/>
  <c r="B74" i="1"/>
  <c r="B80" i="1"/>
  <c r="B82" i="1"/>
</calcChain>
</file>

<file path=xl/comments1.xml><?xml version="1.0" encoding="utf-8"?>
<comments xmlns="http://schemas.openxmlformats.org/spreadsheetml/2006/main">
  <authors>
    <author>Forfatter</author>
  </authors>
  <commentList>
    <comment ref="C50" authorId="0">
      <text>
        <r>
          <rPr>
            <b/>
            <sz val="8"/>
            <color indexed="81"/>
            <rFont val="Tahoma"/>
            <family val="2"/>
          </rPr>
          <t>Forfatter:</t>
        </r>
        <r>
          <rPr>
            <sz val="8"/>
            <color indexed="81"/>
            <rFont val="Tahoma"/>
            <family val="2"/>
          </rPr>
          <t xml:space="preserve">
Det temp. Sæt som ydelse skal oplyses efter iflg. EN442</t>
        </r>
      </text>
    </comment>
    <comment ref="C51" authorId="0">
      <text>
        <r>
          <rPr>
            <b/>
            <sz val="8"/>
            <color indexed="81"/>
            <rFont val="Tahoma"/>
            <family val="2"/>
          </rPr>
          <t>Forfatter:</t>
        </r>
        <r>
          <rPr>
            <sz val="8"/>
            <color indexed="81"/>
            <rFont val="Tahoma"/>
            <family val="2"/>
          </rPr>
          <t xml:space="preserve">
Fremløbstemperatur</t>
        </r>
      </text>
    </comment>
    <comment ref="C52" authorId="0">
      <text>
        <r>
          <rPr>
            <b/>
            <sz val="8"/>
            <color indexed="81"/>
            <rFont val="Tahoma"/>
            <family val="2"/>
          </rPr>
          <t>Forfatter:</t>
        </r>
        <r>
          <rPr>
            <sz val="8"/>
            <color indexed="81"/>
            <rFont val="Tahoma"/>
            <family val="2"/>
          </rPr>
          <t xml:space="preserve">
Returløbstemperatur</t>
        </r>
      </text>
    </comment>
    <comment ref="C53" authorId="0">
      <text>
        <r>
          <rPr>
            <b/>
            <sz val="8"/>
            <color indexed="81"/>
            <rFont val="Tahoma"/>
            <family val="2"/>
          </rPr>
          <t>Forfatter:</t>
        </r>
        <r>
          <rPr>
            <sz val="8"/>
            <color indexed="81"/>
            <rFont val="Tahoma"/>
            <family val="2"/>
          </rPr>
          <t xml:space="preserve">
Rumtemperatur</t>
        </r>
      </text>
    </comment>
    <comment ref="C54" authorId="0">
      <text>
        <r>
          <rPr>
            <b/>
            <sz val="8"/>
            <color indexed="81"/>
            <rFont val="Tahoma"/>
            <family val="2"/>
          </rPr>
          <t>Forfatter:</t>
        </r>
        <r>
          <rPr>
            <sz val="8"/>
            <color indexed="81"/>
            <rFont val="Tahoma"/>
            <family val="2"/>
          </rPr>
          <t xml:space="preserve">
Eksponent, fremgår af ydelsesrapport</t>
        </r>
      </text>
    </comment>
    <comment ref="C56" authorId="0">
      <text>
        <r>
          <rPr>
            <b/>
            <sz val="8"/>
            <color indexed="81"/>
            <rFont val="Tahoma"/>
            <family val="2"/>
          </rPr>
          <t>Forfatter:</t>
        </r>
        <r>
          <rPr>
            <sz val="8"/>
            <color indexed="81"/>
            <rFont val="Tahoma"/>
            <family val="2"/>
          </rPr>
          <t xml:space="preserve">
Ydelse oplyst i testrapport v. norm.sæt
75/65-20</t>
        </r>
      </text>
    </comment>
    <comment ref="C57" authorId="0">
      <text>
        <r>
          <rPr>
            <b/>
            <sz val="8"/>
            <color indexed="81"/>
            <rFont val="Tahoma"/>
            <family val="2"/>
          </rPr>
          <t>Forfatter:</t>
        </r>
        <r>
          <rPr>
            <sz val="8"/>
            <color indexed="81"/>
            <rFont val="Tahoma"/>
            <family val="2"/>
          </rPr>
          <t xml:space="preserve">
Den beregnede ydelse for temp.sæt T1/T2-TR</t>
        </r>
      </text>
    </comment>
  </commentList>
</comments>
</file>

<file path=xl/sharedStrings.xml><?xml version="1.0" encoding="utf-8"?>
<sst xmlns="http://schemas.openxmlformats.org/spreadsheetml/2006/main" count="72" uniqueCount="46">
  <si>
    <t>Prøvningsrapport 300-TELA-2907</t>
  </si>
  <si>
    <t>H:2200 mm</t>
  </si>
  <si>
    <t>L:118 mm</t>
  </si>
  <si>
    <t>T:38 mm</t>
  </si>
  <si>
    <t>∆t 50° (75/65-20) ydelse 250 Watt</t>
  </si>
  <si>
    <t>∆t 35° (70/40-20) ydelse 135 Watt</t>
  </si>
  <si>
    <t>Ydelse</t>
  </si>
  <si>
    <t>Vandindhold</t>
  </si>
  <si>
    <t>Vægt</t>
  </si>
  <si>
    <t>eksponent 'n'</t>
  </si>
  <si>
    <t>Længde mm</t>
  </si>
  <si>
    <t>kg</t>
  </si>
  <si>
    <t>Ydelses-højdetabel</t>
  </si>
  <si>
    <t>Højde</t>
  </si>
  <si>
    <t>faktor</t>
  </si>
  <si>
    <t>T</t>
  </si>
  <si>
    <t>side</t>
  </si>
  <si>
    <t>forside</t>
  </si>
  <si>
    <t>rørside</t>
  </si>
  <si>
    <t>rørende</t>
  </si>
  <si>
    <t>Div. Rør</t>
  </si>
  <si>
    <t>Sum_vol</t>
  </si>
  <si>
    <t>Normsæt =</t>
  </si>
  <si>
    <t xml:space="preserve">75/65/20 </t>
  </si>
  <si>
    <t>° C</t>
  </si>
  <si>
    <t>T1 =</t>
  </si>
  <si>
    <t>T2 =</t>
  </si>
  <si>
    <t>TR =</t>
  </si>
  <si>
    <t>n =</t>
  </si>
  <si>
    <t>Ydelse, norm =</t>
  </si>
  <si>
    <t>watt</t>
  </si>
  <si>
    <t xml:space="preserve">Omregnet ydelse = </t>
  </si>
  <si>
    <t>HUDEVAD Lignum.Ydelse ved højde 2200 mm</t>
  </si>
  <si>
    <t>Anvendelse af ydelses-højdetabel:</t>
  </si>
  <si>
    <t>199 W/m x faktor 1,12 = 222,88 W/m</t>
  </si>
  <si>
    <t>Beregning ved 60/40-20.</t>
  </si>
  <si>
    <t>Watt v. 70/40/20</t>
  </si>
  <si>
    <t>Watt v. 75/65/20</t>
  </si>
  <si>
    <t>Watt v. 60/40/20</t>
  </si>
  <si>
    <t>Liter</t>
  </si>
  <si>
    <t>Længde 190 mm ønskes i højde 2500 mm.</t>
  </si>
  <si>
    <t>Watt v. 70/55/20</t>
  </si>
  <si>
    <t xml:space="preserve">Watt </t>
  </si>
  <si>
    <t>Højde-faktor</t>
  </si>
  <si>
    <t>Faktor</t>
  </si>
  <si>
    <t>Højde: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</si>
</sst>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1F497D"/>
      <name val="Calibri"/>
      <family val="2"/>
      <scheme val="minor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6"/>
      <color rgb="FF1F497D"/>
      <name val="Calibri"/>
      <family val="2"/>
      <scheme val="minor"/>
    </font>
    <font>
      <sz val="11"/>
      <color theme="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theme="0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theme="0"/>
      </left>
      <right style="medium">
        <color indexed="64"/>
      </right>
      <top/>
      <bottom/>
      <diagonal/>
    </border>
    <border>
      <left style="thin">
        <color theme="0"/>
      </left>
      <right style="medium">
        <color indexed="64"/>
      </right>
      <top/>
      <bottom style="medium">
        <color indexed="64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medium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indexed="64"/>
      </right>
      <top style="medium">
        <color indexed="64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medium">
        <color indexed="64"/>
      </bottom>
      <diagonal/>
    </border>
    <border>
      <left style="thin">
        <color theme="0"/>
      </left>
      <right/>
      <top style="medium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164" fontId="0" fillId="0" borderId="0" xfId="0" applyNumberFormat="1"/>
    <xf numFmtId="2" fontId="0" fillId="0" borderId="0" xfId="0" applyNumberFormat="1"/>
    <xf numFmtId="0" fontId="0" fillId="0" borderId="1" xfId="0" applyBorder="1"/>
    <xf numFmtId="2" fontId="0" fillId="0" borderId="1" xfId="0" applyNumberFormat="1" applyBorder="1"/>
    <xf numFmtId="0" fontId="1" fillId="0" borderId="1" xfId="0" applyFont="1" applyBorder="1"/>
    <xf numFmtId="2" fontId="1" fillId="0" borderId="1" xfId="0" applyNumberFormat="1" applyFont="1" applyBorder="1"/>
    <xf numFmtId="2" fontId="0" fillId="0" borderId="0" xfId="0" applyNumberFormat="1" applyFill="1" applyBorder="1"/>
    <xf numFmtId="0" fontId="2" fillId="0" borderId="1" xfId="0" applyFont="1" applyBorder="1"/>
    <xf numFmtId="0" fontId="0" fillId="0" borderId="1" xfId="0" applyBorder="1" applyAlignment="1">
      <alignment wrapText="1"/>
    </xf>
    <xf numFmtId="1" fontId="0" fillId="0" borderId="1" xfId="0" applyNumberFormat="1" applyBorder="1"/>
    <xf numFmtId="164" fontId="0" fillId="0" borderId="1" xfId="0" applyNumberFormat="1" applyBorder="1"/>
    <xf numFmtId="0" fontId="0" fillId="0" borderId="0" xfId="0" applyFont="1"/>
    <xf numFmtId="0" fontId="0" fillId="0" borderId="1" xfId="0" applyFill="1" applyBorder="1" applyAlignment="1">
      <alignment wrapText="1"/>
    </xf>
    <xf numFmtId="1" fontId="0" fillId="0" borderId="1" xfId="0" applyNumberFormat="1" applyFill="1" applyBorder="1"/>
    <xf numFmtId="0" fontId="6" fillId="0" borderId="0" xfId="0" applyFont="1" applyBorder="1"/>
    <xf numFmtId="0" fontId="6" fillId="0" borderId="1" xfId="0" applyFont="1" applyBorder="1"/>
    <xf numFmtId="1" fontId="0" fillId="0" borderId="0" xfId="0" applyNumberFormat="1"/>
    <xf numFmtId="0" fontId="0" fillId="0" borderId="5" xfId="0" applyBorder="1" applyAlignment="1">
      <alignment horizontal="right"/>
    </xf>
    <xf numFmtId="0" fontId="0" fillId="0" borderId="8" xfId="0" applyBorder="1" applyAlignment="1" applyProtection="1">
      <alignment horizontal="left"/>
      <protection locked="0"/>
    </xf>
    <xf numFmtId="0" fontId="0" fillId="0" borderId="11" xfId="0" applyBorder="1"/>
    <xf numFmtId="1" fontId="0" fillId="0" borderId="11" xfId="0" applyNumberFormat="1" applyBorder="1"/>
    <xf numFmtId="164" fontId="0" fillId="0" borderId="11" xfId="0" applyNumberFormat="1" applyBorder="1"/>
    <xf numFmtId="0" fontId="0" fillId="0" borderId="12" xfId="0" applyBorder="1"/>
    <xf numFmtId="0" fontId="2" fillId="0" borderId="5" xfId="0" applyFont="1" applyBorder="1"/>
    <xf numFmtId="0" fontId="0" fillId="0" borderId="17" xfId="0" applyBorder="1"/>
    <xf numFmtId="0" fontId="0" fillId="0" borderId="18" xfId="0" applyBorder="1"/>
    <xf numFmtId="164" fontId="0" fillId="0" borderId="4" xfId="0" applyNumberFormat="1" applyBorder="1"/>
    <xf numFmtId="164" fontId="0" fillId="0" borderId="19" xfId="0" applyNumberFormat="1" applyBorder="1"/>
    <xf numFmtId="164" fontId="0" fillId="0" borderId="17" xfId="0" applyNumberFormat="1" applyBorder="1"/>
    <xf numFmtId="164" fontId="0" fillId="0" borderId="18" xfId="0" applyNumberFormat="1" applyBorder="1"/>
    <xf numFmtId="0" fontId="0" fillId="0" borderId="20" xfId="0" applyBorder="1"/>
    <xf numFmtId="164" fontId="0" fillId="0" borderId="9" xfId="0" applyNumberFormat="1" applyBorder="1"/>
    <xf numFmtId="164" fontId="0" fillId="0" borderId="20" xfId="0" applyNumberFormat="1" applyBorder="1"/>
    <xf numFmtId="0" fontId="2" fillId="0" borderId="12" xfId="0" applyFont="1" applyBorder="1"/>
    <xf numFmtId="0" fontId="0" fillId="0" borderId="6" xfId="0" applyBorder="1"/>
    <xf numFmtId="0" fontId="0" fillId="2" borderId="16" xfId="0" applyFont="1" applyFill="1" applyBorder="1" applyAlignment="1">
      <alignment horizontal="center"/>
    </xf>
    <xf numFmtId="0" fontId="0" fillId="3" borderId="17" xfId="0" applyFont="1" applyFill="1" applyBorder="1" applyProtection="1">
      <protection locked="0"/>
    </xf>
    <xf numFmtId="0" fontId="0" fillId="3" borderId="18" xfId="0" applyFont="1" applyFill="1" applyBorder="1"/>
    <xf numFmtId="0" fontId="0" fillId="3" borderId="16" xfId="0" applyFont="1" applyFill="1" applyBorder="1"/>
    <xf numFmtId="165" fontId="0" fillId="2" borderId="18" xfId="0" applyNumberFormat="1" applyFont="1" applyFill="1" applyBorder="1"/>
    <xf numFmtId="0" fontId="0" fillId="0" borderId="7" xfId="0" applyBorder="1"/>
    <xf numFmtId="0" fontId="0" fillId="0" borderId="22" xfId="0" applyFont="1" applyBorder="1"/>
    <xf numFmtId="0" fontId="0" fillId="0" borderId="0" xfId="0" applyFont="1" applyBorder="1"/>
    <xf numFmtId="0" fontId="0" fillId="0" borderId="31" xfId="0" applyFont="1" applyBorder="1"/>
    <xf numFmtId="0" fontId="0" fillId="0" borderId="34" xfId="0" applyFont="1" applyBorder="1"/>
    <xf numFmtId="0" fontId="0" fillId="0" borderId="35" xfId="0" applyFont="1" applyBorder="1"/>
    <xf numFmtId="0" fontId="0" fillId="0" borderId="42" xfId="0" applyBorder="1"/>
    <xf numFmtId="0" fontId="0" fillId="0" borderId="43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right" wrapText="1"/>
    </xf>
    <xf numFmtId="1" fontId="0" fillId="0" borderId="1" xfId="0" applyNumberForma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38" xfId="0" applyFont="1" applyBorder="1" applyAlignment="1">
      <alignment horizontal="right"/>
    </xf>
    <xf numFmtId="0" fontId="0" fillId="0" borderId="37" xfId="0" applyFont="1" applyBorder="1" applyAlignment="1">
      <alignment horizontal="right"/>
    </xf>
    <xf numFmtId="0" fontId="0" fillId="0" borderId="36" xfId="0" applyFont="1" applyBorder="1" applyAlignment="1">
      <alignment horizontal="right"/>
    </xf>
    <xf numFmtId="0" fontId="0" fillId="0" borderId="26" xfId="0" applyFont="1" applyBorder="1" applyAlignment="1">
      <alignment horizontal="right"/>
    </xf>
    <xf numFmtId="0" fontId="0" fillId="0" borderId="39" xfId="0" applyBorder="1" applyAlignment="1">
      <alignment horizontal="right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1" fontId="0" fillId="0" borderId="44" xfId="0" applyNumberFormat="1" applyBorder="1" applyAlignment="1">
      <alignment horizontal="center"/>
    </xf>
    <xf numFmtId="1" fontId="0" fillId="0" borderId="48" xfId="0" applyNumberFormat="1" applyBorder="1" applyAlignment="1">
      <alignment horizontal="center"/>
    </xf>
    <xf numFmtId="1" fontId="0" fillId="0" borderId="45" xfId="0" applyNumberFormat="1" applyBorder="1" applyAlignment="1">
      <alignment horizontal="center"/>
    </xf>
    <xf numFmtId="1" fontId="0" fillId="0" borderId="46" xfId="0" applyNumberForma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1" fontId="0" fillId="0" borderId="47" xfId="0" applyNumberFormat="1" applyBorder="1" applyAlignment="1">
      <alignment horizontal="center"/>
    </xf>
    <xf numFmtId="1" fontId="0" fillId="0" borderId="49" xfId="0" applyNumberForma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1" fontId="0" fillId="0" borderId="50" xfId="0" applyNumberFormat="1" applyBorder="1" applyAlignment="1">
      <alignment horizontal="center"/>
    </xf>
    <xf numFmtId="0" fontId="0" fillId="0" borderId="0" xfId="0" applyBorder="1" applyAlignment="1"/>
    <xf numFmtId="0" fontId="0" fillId="0" borderId="10" xfId="0" applyBorder="1" applyAlignment="1"/>
    <xf numFmtId="0" fontId="0" fillId="0" borderId="0" xfId="0" applyFill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G124"/>
  <sheetViews>
    <sheetView tabSelected="1" topLeftCell="A50" zoomScale="115" zoomScaleNormal="115" workbookViewId="0">
      <selection activeCell="T50" sqref="T50:BG82"/>
    </sheetView>
  </sheetViews>
  <sheetFormatPr defaultRowHeight="15" x14ac:dyDescent="0.25"/>
  <cols>
    <col min="1" max="1" width="12" customWidth="1"/>
    <col min="2" max="2" width="17.85546875" style="51" customWidth="1"/>
    <col min="3" max="3" width="10.5703125" customWidth="1"/>
    <col min="4" max="4" width="9.85546875" customWidth="1"/>
    <col min="5" max="5" width="12.42578125" customWidth="1"/>
    <col min="6" max="6" width="5.5703125" customWidth="1"/>
    <col min="7" max="7" width="9.140625" hidden="1" customWidth="1"/>
    <col min="8" max="8" width="11.85546875" hidden="1" customWidth="1"/>
    <col min="9" max="11" width="9.140625" hidden="1" customWidth="1"/>
    <col min="12" max="12" width="14.140625" hidden="1" customWidth="1"/>
    <col min="13" max="18" width="9.140625" hidden="1" customWidth="1"/>
    <col min="19" max="19" width="12.28515625" hidden="1" customWidth="1"/>
    <col min="20" max="20" width="9.140625" customWidth="1"/>
  </cols>
  <sheetData>
    <row r="1" spans="1:28" ht="15" hidden="1" customHeight="1" x14ac:dyDescent="0.3">
      <c r="A1" s="1" t="s">
        <v>0</v>
      </c>
    </row>
    <row r="2" spans="1:28" ht="15" hidden="1" customHeight="1" x14ac:dyDescent="0.3">
      <c r="A2" s="1"/>
    </row>
    <row r="3" spans="1:28" ht="15" hidden="1" customHeight="1" x14ac:dyDescent="0.3">
      <c r="A3" s="1" t="s">
        <v>1</v>
      </c>
    </row>
    <row r="4" spans="1:28" ht="15" hidden="1" customHeight="1" x14ac:dyDescent="0.3">
      <c r="A4" s="1" t="s">
        <v>2</v>
      </c>
    </row>
    <row r="5" spans="1:28" ht="15" hidden="1" customHeight="1" x14ac:dyDescent="0.3">
      <c r="A5" s="1" t="s">
        <v>3</v>
      </c>
    </row>
    <row r="6" spans="1:28" ht="15" hidden="1" customHeight="1" x14ac:dyDescent="0.3">
      <c r="A6" s="1" t="s">
        <v>4</v>
      </c>
    </row>
    <row r="7" spans="1:28" ht="15" hidden="1" customHeight="1" x14ac:dyDescent="0.3">
      <c r="A7" s="1" t="s">
        <v>5</v>
      </c>
    </row>
    <row r="8" spans="1:28" ht="15.75" hidden="1" customHeight="1" thickBot="1" x14ac:dyDescent="0.35"/>
    <row r="9" spans="1:28" ht="21.75" hidden="1" customHeight="1" thickBot="1" x14ac:dyDescent="0.45">
      <c r="A9" s="63" t="s">
        <v>32</v>
      </c>
      <c r="B9" s="64"/>
      <c r="C9" s="64"/>
      <c r="D9" s="64"/>
      <c r="E9" s="64"/>
      <c r="F9" s="64"/>
      <c r="G9" s="64"/>
      <c r="H9" s="64"/>
      <c r="I9" s="65"/>
    </row>
    <row r="10" spans="1:28" ht="15" hidden="1" customHeight="1" x14ac:dyDescent="0.3">
      <c r="A10" s="1"/>
    </row>
    <row r="11" spans="1:28" ht="15" hidden="1" customHeight="1" x14ac:dyDescent="0.3">
      <c r="A11" s="1"/>
      <c r="B11" s="60" t="s">
        <v>6</v>
      </c>
      <c r="C11" s="61"/>
      <c r="D11" s="62"/>
      <c r="E11" s="5" t="s">
        <v>7</v>
      </c>
      <c r="F11" s="5" t="s">
        <v>8</v>
      </c>
      <c r="H11" s="5" t="s">
        <v>12</v>
      </c>
      <c r="I11" s="5"/>
    </row>
    <row r="12" spans="1:28" ht="30" hidden="1" customHeight="1" x14ac:dyDescent="0.3">
      <c r="A12" s="10" t="s">
        <v>10</v>
      </c>
      <c r="B12" s="52" t="s">
        <v>37</v>
      </c>
      <c r="C12" s="11" t="s">
        <v>36</v>
      </c>
      <c r="D12" s="15" t="s">
        <v>38</v>
      </c>
      <c r="E12" s="5" t="s">
        <v>39</v>
      </c>
      <c r="F12" s="5" t="s">
        <v>11</v>
      </c>
      <c r="H12" s="5" t="s">
        <v>13</v>
      </c>
      <c r="I12" s="5" t="s">
        <v>14</v>
      </c>
      <c r="K12" t="s">
        <v>15</v>
      </c>
      <c r="L12" t="s">
        <v>16</v>
      </c>
      <c r="M12" t="s">
        <v>16</v>
      </c>
      <c r="N12" t="s">
        <v>17</v>
      </c>
      <c r="O12" t="s">
        <v>21</v>
      </c>
      <c r="Q12" t="s">
        <v>18</v>
      </c>
      <c r="R12" t="s">
        <v>18</v>
      </c>
      <c r="S12" t="s">
        <v>19</v>
      </c>
      <c r="T12" t="s">
        <v>19</v>
      </c>
      <c r="U12" t="s">
        <v>15</v>
      </c>
      <c r="V12" t="s">
        <v>21</v>
      </c>
      <c r="X12" t="s">
        <v>20</v>
      </c>
      <c r="Z12" t="s">
        <v>21</v>
      </c>
      <c r="AB12" t="s">
        <v>11</v>
      </c>
    </row>
    <row r="13" spans="1:28" ht="15" hidden="1" customHeight="1" x14ac:dyDescent="0.3">
      <c r="A13" s="5">
        <v>100</v>
      </c>
      <c r="B13" s="53">
        <v>211.86440677966104</v>
      </c>
      <c r="C13" s="12">
        <v>123.435</v>
      </c>
      <c r="D13" s="16">
        <v>104.896</v>
      </c>
      <c r="E13" s="5">
        <v>1.2</v>
      </c>
      <c r="F13" s="13">
        <v>12.453384000000002</v>
      </c>
      <c r="H13" s="5">
        <v>800</v>
      </c>
      <c r="I13" s="6">
        <v>0.41206977840641207</v>
      </c>
      <c r="K13" s="4">
        <v>2</v>
      </c>
      <c r="L13">
        <v>36</v>
      </c>
      <c r="M13" s="9">
        <v>36</v>
      </c>
      <c r="N13">
        <v>96</v>
      </c>
      <c r="O13">
        <f>(L13+M13+N13)*K13*2200</f>
        <v>739200</v>
      </c>
      <c r="Q13">
        <v>70</v>
      </c>
      <c r="R13">
        <v>70</v>
      </c>
      <c r="S13">
        <v>9</v>
      </c>
      <c r="T13">
        <v>9</v>
      </c>
      <c r="U13">
        <v>2</v>
      </c>
      <c r="V13">
        <f>(Q13+R13+S13+T13)*U13*2200</f>
        <v>695200</v>
      </c>
      <c r="X13">
        <v>150000</v>
      </c>
      <c r="Z13">
        <f>O13+V13+X13</f>
        <v>1584400</v>
      </c>
      <c r="AB13" s="3">
        <f>(Z13/1000000)*7.86</f>
        <v>12.453384000000002</v>
      </c>
    </row>
    <row r="14" spans="1:28" ht="15" hidden="1" customHeight="1" x14ac:dyDescent="0.3">
      <c r="A14" s="5">
        <v>110</v>
      </c>
      <c r="B14" s="53">
        <v>233.05084745762713</v>
      </c>
      <c r="C14" s="12">
        <v>135.77850000000001</v>
      </c>
      <c r="D14" s="16">
        <f>($D$13/100)*A14</f>
        <v>115.38560000000001</v>
      </c>
      <c r="E14" s="5">
        <v>1.2</v>
      </c>
      <c r="F14" s="13">
        <v>12.799224000000001</v>
      </c>
      <c r="H14" s="5">
        <v>900</v>
      </c>
      <c r="I14" s="6">
        <v>0.45662423385195661</v>
      </c>
      <c r="K14" s="4">
        <v>2</v>
      </c>
      <c r="L14">
        <v>36</v>
      </c>
      <c r="M14" s="9">
        <v>36</v>
      </c>
      <c r="N14">
        <v>106</v>
      </c>
      <c r="O14">
        <f t="shared" ref="O14:O33" si="0">(L14+M14+N14)*K14*2200</f>
        <v>783200</v>
      </c>
      <c r="Q14">
        <v>70</v>
      </c>
      <c r="R14">
        <v>70</v>
      </c>
      <c r="S14">
        <v>9</v>
      </c>
      <c r="T14">
        <v>9</v>
      </c>
      <c r="U14">
        <v>2</v>
      </c>
      <c r="V14">
        <f t="shared" ref="V14:V18" si="1">(Q14+R14+S14+T14)*U14*2200</f>
        <v>695200</v>
      </c>
      <c r="X14">
        <v>150000</v>
      </c>
      <c r="Z14">
        <f t="shared" ref="Z14:Z33" si="2">O14+V14+X14</f>
        <v>1628400</v>
      </c>
      <c r="AB14" s="3">
        <f t="shared" ref="AB14:AB33" si="3">(Z14/1000000)*7.86</f>
        <v>12.799224000000001</v>
      </c>
    </row>
    <row r="15" spans="1:28" ht="15" hidden="1" customHeight="1" x14ac:dyDescent="0.3">
      <c r="A15" s="5">
        <v>120</v>
      </c>
      <c r="B15" s="53">
        <v>254.23728813559325</v>
      </c>
      <c r="C15" s="12">
        <v>148.12200000000001</v>
      </c>
      <c r="D15" s="16">
        <f t="shared" ref="D15:D33" si="4">($D$13/100)*A15</f>
        <v>125.87520000000001</v>
      </c>
      <c r="E15" s="5">
        <v>1.2</v>
      </c>
      <c r="F15" s="13">
        <v>13.145064000000001</v>
      </c>
      <c r="H15" s="5">
        <v>1000</v>
      </c>
      <c r="I15" s="6">
        <v>0.5011786892975012</v>
      </c>
      <c r="K15" s="4">
        <v>2</v>
      </c>
      <c r="L15">
        <v>36</v>
      </c>
      <c r="M15" s="9">
        <v>36</v>
      </c>
      <c r="N15">
        <v>116</v>
      </c>
      <c r="O15">
        <f t="shared" si="0"/>
        <v>827200</v>
      </c>
      <c r="Q15">
        <v>70</v>
      </c>
      <c r="R15">
        <v>70</v>
      </c>
      <c r="S15">
        <v>9</v>
      </c>
      <c r="T15">
        <v>9</v>
      </c>
      <c r="U15">
        <v>2</v>
      </c>
      <c r="V15">
        <f t="shared" si="1"/>
        <v>695200</v>
      </c>
      <c r="X15">
        <v>150000</v>
      </c>
      <c r="Z15">
        <f t="shared" si="2"/>
        <v>1672400</v>
      </c>
      <c r="AB15" s="3">
        <f t="shared" si="3"/>
        <v>13.145064000000001</v>
      </c>
    </row>
    <row r="16" spans="1:28" ht="15" hidden="1" customHeight="1" x14ac:dyDescent="0.3">
      <c r="A16" s="5">
        <v>130</v>
      </c>
      <c r="B16" s="53">
        <v>275.42372881355936</v>
      </c>
      <c r="C16" s="12">
        <v>160.46550000000002</v>
      </c>
      <c r="D16" s="16">
        <f t="shared" si="4"/>
        <v>136.3648</v>
      </c>
      <c r="E16" s="5">
        <v>1.2</v>
      </c>
      <c r="F16" s="13">
        <v>13.490904</v>
      </c>
      <c r="H16" s="5">
        <v>1100</v>
      </c>
      <c r="I16" s="6">
        <v>0.54455445544554459</v>
      </c>
      <c r="K16" s="4">
        <v>2</v>
      </c>
      <c r="L16">
        <v>36</v>
      </c>
      <c r="M16" s="9">
        <v>36</v>
      </c>
      <c r="N16">
        <v>126</v>
      </c>
      <c r="O16">
        <f t="shared" si="0"/>
        <v>871200</v>
      </c>
      <c r="Q16">
        <v>70</v>
      </c>
      <c r="R16">
        <v>70</v>
      </c>
      <c r="S16">
        <v>9</v>
      </c>
      <c r="T16">
        <v>9</v>
      </c>
      <c r="U16">
        <v>2</v>
      </c>
      <c r="V16">
        <f t="shared" si="1"/>
        <v>695200</v>
      </c>
      <c r="X16">
        <v>150000</v>
      </c>
      <c r="Z16">
        <f t="shared" si="2"/>
        <v>1716400</v>
      </c>
      <c r="AB16" s="3">
        <f t="shared" si="3"/>
        <v>13.490904</v>
      </c>
    </row>
    <row r="17" spans="1:28" ht="15" hidden="1" customHeight="1" x14ac:dyDescent="0.3">
      <c r="A17" s="5">
        <v>140</v>
      </c>
      <c r="B17" s="53">
        <v>296.61016949152543</v>
      </c>
      <c r="C17" s="12">
        <v>172.809</v>
      </c>
      <c r="D17" s="16">
        <f t="shared" si="4"/>
        <v>146.85440000000003</v>
      </c>
      <c r="E17" s="5">
        <v>1.2</v>
      </c>
      <c r="F17" s="13">
        <v>13.836743999999999</v>
      </c>
      <c r="H17" s="5">
        <v>1200</v>
      </c>
      <c r="I17" s="6">
        <v>0.58793022159358788</v>
      </c>
      <c r="K17" s="4">
        <v>2</v>
      </c>
      <c r="L17">
        <v>36</v>
      </c>
      <c r="M17" s="9">
        <v>36</v>
      </c>
      <c r="N17">
        <v>136</v>
      </c>
      <c r="O17">
        <f t="shared" si="0"/>
        <v>915200</v>
      </c>
      <c r="Q17">
        <v>70</v>
      </c>
      <c r="R17">
        <v>70</v>
      </c>
      <c r="S17">
        <v>9</v>
      </c>
      <c r="T17">
        <v>9</v>
      </c>
      <c r="U17">
        <v>2</v>
      </c>
      <c r="V17">
        <f t="shared" si="1"/>
        <v>695200</v>
      </c>
      <c r="X17">
        <v>150000</v>
      </c>
      <c r="Z17">
        <f t="shared" si="2"/>
        <v>1760400</v>
      </c>
      <c r="AB17" s="3">
        <f t="shared" si="3"/>
        <v>13.836743999999999</v>
      </c>
    </row>
    <row r="18" spans="1:28" ht="15" hidden="1" customHeight="1" x14ac:dyDescent="0.3">
      <c r="A18" s="5">
        <v>150</v>
      </c>
      <c r="B18" s="53">
        <v>317.79661016949154</v>
      </c>
      <c r="C18" s="12">
        <v>185.1525</v>
      </c>
      <c r="D18" s="16">
        <f t="shared" si="4"/>
        <v>157.34400000000002</v>
      </c>
      <c r="E18" s="5">
        <v>1.2</v>
      </c>
      <c r="F18" s="13">
        <v>14.182584</v>
      </c>
      <c r="H18" s="5">
        <v>1300</v>
      </c>
      <c r="I18" s="6">
        <v>0.63036303630363033</v>
      </c>
      <c r="K18" s="4">
        <v>2</v>
      </c>
      <c r="L18">
        <v>36</v>
      </c>
      <c r="M18" s="9">
        <v>36</v>
      </c>
      <c r="N18">
        <v>146</v>
      </c>
      <c r="O18">
        <f t="shared" si="0"/>
        <v>959200</v>
      </c>
      <c r="Q18">
        <v>70</v>
      </c>
      <c r="R18">
        <v>70</v>
      </c>
      <c r="S18">
        <v>9</v>
      </c>
      <c r="T18">
        <v>9</v>
      </c>
      <c r="U18">
        <v>2</v>
      </c>
      <c r="V18">
        <f t="shared" si="1"/>
        <v>695200</v>
      </c>
      <c r="X18">
        <v>150000</v>
      </c>
      <c r="Z18">
        <f t="shared" si="2"/>
        <v>1804400</v>
      </c>
      <c r="AB18" s="3">
        <f t="shared" si="3"/>
        <v>14.182584</v>
      </c>
    </row>
    <row r="19" spans="1:28" ht="15" hidden="1" customHeight="1" x14ac:dyDescent="0.3">
      <c r="A19" s="5">
        <v>160</v>
      </c>
      <c r="B19" s="53">
        <v>338.98305084745766</v>
      </c>
      <c r="C19" s="12">
        <v>197.49600000000001</v>
      </c>
      <c r="D19" s="16">
        <f t="shared" si="4"/>
        <v>167.83360000000002</v>
      </c>
      <c r="E19" s="5">
        <v>2.4</v>
      </c>
      <c r="F19" s="13">
        <v>19.992696000000002</v>
      </c>
      <c r="H19" s="5">
        <v>1400</v>
      </c>
      <c r="I19" s="6">
        <v>0.67279585101367279</v>
      </c>
      <c r="K19" s="4">
        <v>2</v>
      </c>
      <c r="L19">
        <v>36</v>
      </c>
      <c r="M19" s="9">
        <v>36</v>
      </c>
      <c r="N19">
        <v>156</v>
      </c>
      <c r="O19">
        <f t="shared" si="0"/>
        <v>1003200</v>
      </c>
      <c r="Q19">
        <v>70</v>
      </c>
      <c r="R19">
        <v>70</v>
      </c>
      <c r="S19">
        <v>9</v>
      </c>
      <c r="T19">
        <v>9</v>
      </c>
      <c r="U19">
        <v>2</v>
      </c>
      <c r="V19">
        <f>(Q19+R19+S19+T19)*U19*2200*2</f>
        <v>1390400</v>
      </c>
      <c r="X19">
        <v>150000</v>
      </c>
      <c r="Z19">
        <f t="shared" si="2"/>
        <v>2543600</v>
      </c>
      <c r="AB19" s="3">
        <f t="shared" si="3"/>
        <v>19.992696000000002</v>
      </c>
    </row>
    <row r="20" spans="1:28" ht="15" hidden="1" customHeight="1" x14ac:dyDescent="0.3">
      <c r="A20" s="5">
        <v>170</v>
      </c>
      <c r="B20" s="53">
        <v>360.16949152542372</v>
      </c>
      <c r="C20" s="12">
        <v>209.83950000000002</v>
      </c>
      <c r="D20" s="16">
        <f t="shared" si="4"/>
        <v>178.32320000000001</v>
      </c>
      <c r="E20" s="5">
        <v>2.4</v>
      </c>
      <c r="F20" s="13">
        <v>20.338536000000001</v>
      </c>
      <c r="H20" s="5">
        <v>1500</v>
      </c>
      <c r="I20" s="6">
        <v>0.71475719000471472</v>
      </c>
      <c r="K20" s="4">
        <v>2</v>
      </c>
      <c r="L20">
        <v>36</v>
      </c>
      <c r="M20" s="9">
        <v>36</v>
      </c>
      <c r="N20">
        <v>166</v>
      </c>
      <c r="O20">
        <f t="shared" si="0"/>
        <v>1047200</v>
      </c>
      <c r="Q20">
        <v>70</v>
      </c>
      <c r="R20">
        <v>70</v>
      </c>
      <c r="S20">
        <v>9</v>
      </c>
      <c r="T20">
        <v>9</v>
      </c>
      <c r="U20">
        <v>2</v>
      </c>
      <c r="V20">
        <f t="shared" ref="V20:V26" si="5">(Q20+R20+S20+T20)*U20*2200*2</f>
        <v>1390400</v>
      </c>
      <c r="X20">
        <v>150000</v>
      </c>
      <c r="Z20">
        <f t="shared" si="2"/>
        <v>2587600</v>
      </c>
      <c r="AB20" s="3">
        <f t="shared" si="3"/>
        <v>20.338536000000001</v>
      </c>
    </row>
    <row r="21" spans="1:28" ht="15" hidden="1" customHeight="1" x14ac:dyDescent="0.3">
      <c r="A21" s="5">
        <v>180</v>
      </c>
      <c r="B21" s="53">
        <v>381.35593220338984</v>
      </c>
      <c r="C21" s="12">
        <v>222.18300000000002</v>
      </c>
      <c r="D21" s="16">
        <f t="shared" si="4"/>
        <v>188.81280000000001</v>
      </c>
      <c r="E21" s="5">
        <v>2.4</v>
      </c>
      <c r="F21" s="13">
        <v>20.684376000000004</v>
      </c>
      <c r="H21" s="5">
        <v>1600</v>
      </c>
      <c r="I21" s="6">
        <v>0.75671852899575676</v>
      </c>
      <c r="K21" s="4">
        <v>2</v>
      </c>
      <c r="L21">
        <v>36</v>
      </c>
      <c r="M21" s="9">
        <v>36</v>
      </c>
      <c r="N21">
        <v>176</v>
      </c>
      <c r="O21">
        <f t="shared" si="0"/>
        <v>1091200</v>
      </c>
      <c r="Q21">
        <v>70</v>
      </c>
      <c r="R21">
        <v>70</v>
      </c>
      <c r="S21">
        <v>9</v>
      </c>
      <c r="T21">
        <v>9</v>
      </c>
      <c r="U21">
        <v>2</v>
      </c>
      <c r="V21">
        <f t="shared" si="5"/>
        <v>1390400</v>
      </c>
      <c r="X21">
        <v>150000</v>
      </c>
      <c r="Z21">
        <f t="shared" si="2"/>
        <v>2631600</v>
      </c>
      <c r="AB21" s="3">
        <f t="shared" si="3"/>
        <v>20.684376000000004</v>
      </c>
    </row>
    <row r="22" spans="1:28" ht="15" hidden="1" customHeight="1" x14ac:dyDescent="0.3">
      <c r="A22" s="5">
        <v>190</v>
      </c>
      <c r="B22" s="53">
        <v>402.54237288135596</v>
      </c>
      <c r="C22" s="12">
        <v>234.5265</v>
      </c>
      <c r="D22" s="16">
        <f t="shared" si="4"/>
        <v>199.30240000000003</v>
      </c>
      <c r="E22" s="5">
        <v>2.4</v>
      </c>
      <c r="F22" s="13">
        <v>21.030216000000003</v>
      </c>
      <c r="H22" s="5">
        <v>1700</v>
      </c>
      <c r="I22" s="6">
        <v>0.79773691654879775</v>
      </c>
      <c r="K22" s="4">
        <v>2</v>
      </c>
      <c r="L22">
        <v>36</v>
      </c>
      <c r="M22" s="9">
        <v>36</v>
      </c>
      <c r="N22">
        <v>186</v>
      </c>
      <c r="O22">
        <f t="shared" si="0"/>
        <v>1135200</v>
      </c>
      <c r="Q22">
        <v>70</v>
      </c>
      <c r="R22">
        <v>70</v>
      </c>
      <c r="S22">
        <v>9</v>
      </c>
      <c r="T22">
        <v>9</v>
      </c>
      <c r="U22">
        <v>2</v>
      </c>
      <c r="V22">
        <f t="shared" si="5"/>
        <v>1390400</v>
      </c>
      <c r="X22">
        <v>150000</v>
      </c>
      <c r="Z22">
        <f t="shared" si="2"/>
        <v>2675600</v>
      </c>
      <c r="AB22" s="3">
        <f t="shared" si="3"/>
        <v>21.030216000000003</v>
      </c>
    </row>
    <row r="23" spans="1:28" ht="15" hidden="1" customHeight="1" x14ac:dyDescent="0.3">
      <c r="A23" s="5">
        <v>200</v>
      </c>
      <c r="B23" s="53">
        <v>423.72881355932208</v>
      </c>
      <c r="C23" s="12">
        <v>246.87</v>
      </c>
      <c r="D23" s="16">
        <f t="shared" si="4"/>
        <v>209.79200000000003</v>
      </c>
      <c r="E23" s="5">
        <v>2.4</v>
      </c>
      <c r="F23" s="13">
        <v>21.376055999999998</v>
      </c>
      <c r="H23" s="5">
        <v>1800</v>
      </c>
      <c r="I23" s="6">
        <v>0.83875530410183874</v>
      </c>
      <c r="K23" s="4">
        <v>2</v>
      </c>
      <c r="L23">
        <v>36</v>
      </c>
      <c r="M23" s="9">
        <v>36</v>
      </c>
      <c r="N23">
        <v>196</v>
      </c>
      <c r="O23">
        <f t="shared" si="0"/>
        <v>1179200</v>
      </c>
      <c r="Q23">
        <v>70</v>
      </c>
      <c r="R23">
        <v>70</v>
      </c>
      <c r="S23">
        <v>9</v>
      </c>
      <c r="T23">
        <v>9</v>
      </c>
      <c r="U23">
        <v>2</v>
      </c>
      <c r="V23">
        <f t="shared" si="5"/>
        <v>1390400</v>
      </c>
      <c r="X23">
        <v>150000</v>
      </c>
      <c r="Z23">
        <f t="shared" si="2"/>
        <v>2719600</v>
      </c>
      <c r="AB23" s="3">
        <f t="shared" si="3"/>
        <v>21.376055999999998</v>
      </c>
    </row>
    <row r="24" spans="1:28" ht="15" hidden="1" customHeight="1" x14ac:dyDescent="0.3">
      <c r="A24" s="5">
        <v>210</v>
      </c>
      <c r="B24" s="53">
        <v>444.91525423728814</v>
      </c>
      <c r="C24" s="12">
        <v>259.21350000000001</v>
      </c>
      <c r="D24" s="16">
        <f t="shared" si="4"/>
        <v>220.28160000000003</v>
      </c>
      <c r="E24" s="5">
        <v>2.4</v>
      </c>
      <c r="F24" s="13">
        <v>21.721896000000001</v>
      </c>
      <c r="H24" s="5">
        <v>1900</v>
      </c>
      <c r="I24" s="6">
        <v>0.87930221593587932</v>
      </c>
      <c r="K24" s="4">
        <v>2</v>
      </c>
      <c r="L24">
        <v>36</v>
      </c>
      <c r="M24" s="9">
        <v>36</v>
      </c>
      <c r="N24">
        <v>206</v>
      </c>
      <c r="O24">
        <f t="shared" si="0"/>
        <v>1223200</v>
      </c>
      <c r="Q24">
        <v>70</v>
      </c>
      <c r="R24">
        <v>70</v>
      </c>
      <c r="S24">
        <v>9</v>
      </c>
      <c r="T24">
        <v>9</v>
      </c>
      <c r="U24">
        <v>2</v>
      </c>
      <c r="V24">
        <f t="shared" si="5"/>
        <v>1390400</v>
      </c>
      <c r="X24">
        <v>150000</v>
      </c>
      <c r="Z24">
        <f t="shared" si="2"/>
        <v>2763600</v>
      </c>
      <c r="AB24" s="3">
        <f t="shared" si="3"/>
        <v>21.721896000000001</v>
      </c>
    </row>
    <row r="25" spans="1:28" ht="15" hidden="1" customHeight="1" x14ac:dyDescent="0.3">
      <c r="A25" s="5">
        <v>220</v>
      </c>
      <c r="B25" s="53">
        <v>466.10169491525426</v>
      </c>
      <c r="C25" s="12">
        <v>271.55700000000002</v>
      </c>
      <c r="D25" s="16">
        <f t="shared" si="4"/>
        <v>230.77120000000002</v>
      </c>
      <c r="E25" s="5">
        <v>2.4</v>
      </c>
      <c r="F25" s="13">
        <v>22.067736</v>
      </c>
      <c r="H25" s="5">
        <v>2000</v>
      </c>
      <c r="I25" s="6">
        <v>0.91984912776991989</v>
      </c>
      <c r="K25" s="4">
        <v>2</v>
      </c>
      <c r="L25">
        <v>36</v>
      </c>
      <c r="M25" s="9">
        <v>36</v>
      </c>
      <c r="N25">
        <v>216</v>
      </c>
      <c r="O25">
        <f t="shared" si="0"/>
        <v>1267200</v>
      </c>
      <c r="Q25">
        <v>70</v>
      </c>
      <c r="R25">
        <v>70</v>
      </c>
      <c r="S25">
        <v>9</v>
      </c>
      <c r="T25">
        <v>9</v>
      </c>
      <c r="U25">
        <v>2</v>
      </c>
      <c r="V25">
        <f t="shared" si="5"/>
        <v>1390400</v>
      </c>
      <c r="X25">
        <v>150000</v>
      </c>
      <c r="Z25">
        <f t="shared" si="2"/>
        <v>2807600</v>
      </c>
      <c r="AB25" s="3">
        <f t="shared" si="3"/>
        <v>22.067736</v>
      </c>
    </row>
    <row r="26" spans="1:28" ht="15" hidden="1" customHeight="1" x14ac:dyDescent="0.3">
      <c r="A26" s="5">
        <v>230</v>
      </c>
      <c r="B26" s="53">
        <v>487.28813559322037</v>
      </c>
      <c r="C26" s="12">
        <v>283.90050000000002</v>
      </c>
      <c r="D26" s="16">
        <f t="shared" si="4"/>
        <v>241.26080000000002</v>
      </c>
      <c r="E26" s="5">
        <v>2.4</v>
      </c>
      <c r="F26" s="13">
        <v>22.413575999999999</v>
      </c>
      <c r="H26" s="5">
        <v>2100</v>
      </c>
      <c r="I26" s="6">
        <v>0.95992456388495995</v>
      </c>
      <c r="K26" s="4">
        <v>2</v>
      </c>
      <c r="L26">
        <v>36</v>
      </c>
      <c r="M26" s="9">
        <v>36</v>
      </c>
      <c r="N26">
        <v>226</v>
      </c>
      <c r="O26">
        <f t="shared" si="0"/>
        <v>1311200</v>
      </c>
      <c r="Q26">
        <v>70</v>
      </c>
      <c r="R26">
        <v>70</v>
      </c>
      <c r="S26">
        <v>9</v>
      </c>
      <c r="T26">
        <v>9</v>
      </c>
      <c r="U26">
        <v>2</v>
      </c>
      <c r="V26">
        <f t="shared" si="5"/>
        <v>1390400</v>
      </c>
      <c r="X26">
        <v>150000</v>
      </c>
      <c r="Z26">
        <f t="shared" si="2"/>
        <v>2851600</v>
      </c>
      <c r="AB26" s="3">
        <f t="shared" si="3"/>
        <v>22.413575999999999</v>
      </c>
    </row>
    <row r="27" spans="1:28" ht="15" hidden="1" customHeight="1" x14ac:dyDescent="0.3">
      <c r="A27" s="5">
        <v>240</v>
      </c>
      <c r="B27" s="53">
        <v>508.47457627118649</v>
      </c>
      <c r="C27" s="12">
        <v>296.24400000000003</v>
      </c>
      <c r="D27" s="16">
        <f t="shared" si="4"/>
        <v>251.75040000000001</v>
      </c>
      <c r="E27" s="5">
        <v>3.6</v>
      </c>
      <c r="F27" s="13">
        <v>28.223688000000003</v>
      </c>
      <c r="H27" s="7">
        <v>2200</v>
      </c>
      <c r="I27" s="8">
        <v>1</v>
      </c>
      <c r="K27" s="4">
        <v>2</v>
      </c>
      <c r="L27">
        <v>36</v>
      </c>
      <c r="M27" s="9">
        <v>36</v>
      </c>
      <c r="N27">
        <v>236</v>
      </c>
      <c r="O27">
        <f t="shared" si="0"/>
        <v>1355200</v>
      </c>
      <c r="Q27">
        <v>70</v>
      </c>
      <c r="R27">
        <v>70</v>
      </c>
      <c r="S27">
        <v>9</v>
      </c>
      <c r="T27">
        <v>9</v>
      </c>
      <c r="U27">
        <v>2</v>
      </c>
      <c r="V27">
        <f>(Q27+R27+S27+T27)*U27*2200*3</f>
        <v>2085600</v>
      </c>
      <c r="X27">
        <v>150000</v>
      </c>
      <c r="Z27">
        <f t="shared" si="2"/>
        <v>3590800</v>
      </c>
      <c r="AB27" s="3">
        <f t="shared" si="3"/>
        <v>28.223688000000003</v>
      </c>
    </row>
    <row r="28" spans="1:28" ht="15" hidden="1" customHeight="1" x14ac:dyDescent="0.3">
      <c r="A28" s="5">
        <v>250</v>
      </c>
      <c r="B28" s="53">
        <v>529.66101694915255</v>
      </c>
      <c r="C28" s="12">
        <v>308.58750000000003</v>
      </c>
      <c r="D28" s="16">
        <f t="shared" si="4"/>
        <v>262.24</v>
      </c>
      <c r="E28" s="5">
        <v>3.6</v>
      </c>
      <c r="F28" s="13">
        <v>28.569527999999998</v>
      </c>
      <c r="H28" s="5">
        <v>2300</v>
      </c>
      <c r="I28" s="6">
        <v>1.0396039603960396</v>
      </c>
      <c r="K28" s="4">
        <v>2</v>
      </c>
      <c r="L28">
        <v>36</v>
      </c>
      <c r="M28" s="9">
        <v>36</v>
      </c>
      <c r="N28">
        <v>246</v>
      </c>
      <c r="O28">
        <f t="shared" si="0"/>
        <v>1399200</v>
      </c>
      <c r="Q28">
        <v>70</v>
      </c>
      <c r="R28">
        <v>70</v>
      </c>
      <c r="S28">
        <v>9</v>
      </c>
      <c r="T28">
        <v>9</v>
      </c>
      <c r="U28">
        <v>2</v>
      </c>
      <c r="V28">
        <f t="shared" ref="V28:V33" si="6">(Q28+R28+S28+T28)*U28*2200*3</f>
        <v>2085600</v>
      </c>
      <c r="X28">
        <v>150000</v>
      </c>
      <c r="Z28">
        <f t="shared" si="2"/>
        <v>3634800</v>
      </c>
      <c r="AB28" s="3">
        <f t="shared" si="3"/>
        <v>28.569527999999998</v>
      </c>
    </row>
    <row r="29" spans="1:28" ht="15" hidden="1" customHeight="1" x14ac:dyDescent="0.3">
      <c r="A29" s="5">
        <v>260</v>
      </c>
      <c r="B29" s="53">
        <v>550.84745762711873</v>
      </c>
      <c r="C29" s="12">
        <v>320.93100000000004</v>
      </c>
      <c r="D29" s="16">
        <f t="shared" si="4"/>
        <v>272.7296</v>
      </c>
      <c r="E29" s="5">
        <v>3.6</v>
      </c>
      <c r="F29" s="13">
        <v>28.915368000000001</v>
      </c>
      <c r="H29" s="5">
        <v>2400</v>
      </c>
      <c r="I29" s="6">
        <v>1.0792079207920793</v>
      </c>
      <c r="K29" s="4">
        <v>2</v>
      </c>
      <c r="L29">
        <v>36</v>
      </c>
      <c r="M29" s="9">
        <v>36</v>
      </c>
      <c r="N29">
        <v>256</v>
      </c>
      <c r="O29">
        <f t="shared" si="0"/>
        <v>1443200</v>
      </c>
      <c r="Q29">
        <v>70</v>
      </c>
      <c r="R29">
        <v>70</v>
      </c>
      <c r="S29">
        <v>9</v>
      </c>
      <c r="T29">
        <v>9</v>
      </c>
      <c r="U29">
        <v>2</v>
      </c>
      <c r="V29">
        <f t="shared" si="6"/>
        <v>2085600</v>
      </c>
      <c r="X29">
        <v>150000</v>
      </c>
      <c r="Z29">
        <f t="shared" si="2"/>
        <v>3678800</v>
      </c>
      <c r="AB29" s="3">
        <f t="shared" si="3"/>
        <v>28.915368000000001</v>
      </c>
    </row>
    <row r="30" spans="1:28" ht="15" hidden="1" customHeight="1" x14ac:dyDescent="0.3">
      <c r="A30" s="5">
        <v>270</v>
      </c>
      <c r="B30" s="53">
        <v>572.03389830508479</v>
      </c>
      <c r="C30" s="12">
        <v>333.27449999999999</v>
      </c>
      <c r="D30" s="16">
        <f t="shared" si="4"/>
        <v>283.21920000000006</v>
      </c>
      <c r="E30" s="5">
        <v>3.6</v>
      </c>
      <c r="F30" s="13">
        <v>29.261208</v>
      </c>
      <c r="H30" s="5">
        <v>2500</v>
      </c>
      <c r="I30" s="6">
        <v>1.1185761433286185</v>
      </c>
      <c r="K30" s="4">
        <v>2</v>
      </c>
      <c r="L30">
        <v>36</v>
      </c>
      <c r="M30" s="9">
        <v>36</v>
      </c>
      <c r="N30">
        <v>266</v>
      </c>
      <c r="O30">
        <f t="shared" si="0"/>
        <v>1487200</v>
      </c>
      <c r="Q30">
        <v>70</v>
      </c>
      <c r="R30">
        <v>70</v>
      </c>
      <c r="S30">
        <v>9</v>
      </c>
      <c r="T30">
        <v>9</v>
      </c>
      <c r="U30">
        <v>2</v>
      </c>
      <c r="V30">
        <f t="shared" si="6"/>
        <v>2085600</v>
      </c>
      <c r="X30">
        <v>150000</v>
      </c>
      <c r="Z30">
        <f t="shared" si="2"/>
        <v>3722800</v>
      </c>
      <c r="AB30" s="3">
        <f t="shared" si="3"/>
        <v>29.261208</v>
      </c>
    </row>
    <row r="31" spans="1:28" ht="15" hidden="1" customHeight="1" x14ac:dyDescent="0.3">
      <c r="A31" s="5">
        <v>280</v>
      </c>
      <c r="B31" s="53">
        <v>593.22033898305085</v>
      </c>
      <c r="C31" s="12">
        <v>345.61799999999999</v>
      </c>
      <c r="D31" s="16">
        <f t="shared" si="4"/>
        <v>293.70880000000005</v>
      </c>
      <c r="E31" s="5">
        <v>3.6</v>
      </c>
      <c r="F31" s="13">
        <v>29.607047999999999</v>
      </c>
      <c r="H31" s="5">
        <v>2600</v>
      </c>
      <c r="I31" s="6">
        <v>1.157944365865158</v>
      </c>
      <c r="K31" s="4">
        <v>2</v>
      </c>
      <c r="L31">
        <v>36</v>
      </c>
      <c r="M31" s="9">
        <v>36</v>
      </c>
      <c r="N31">
        <v>276</v>
      </c>
      <c r="O31">
        <f t="shared" si="0"/>
        <v>1531200</v>
      </c>
      <c r="Q31">
        <v>70</v>
      </c>
      <c r="R31">
        <v>70</v>
      </c>
      <c r="S31">
        <v>9</v>
      </c>
      <c r="T31">
        <v>9</v>
      </c>
      <c r="U31">
        <v>2</v>
      </c>
      <c r="V31">
        <f t="shared" si="6"/>
        <v>2085600</v>
      </c>
      <c r="X31">
        <v>150000</v>
      </c>
      <c r="Z31">
        <f t="shared" si="2"/>
        <v>3766800</v>
      </c>
      <c r="AB31" s="3">
        <f t="shared" si="3"/>
        <v>29.607047999999999</v>
      </c>
    </row>
    <row r="32" spans="1:28" ht="15" hidden="1" customHeight="1" x14ac:dyDescent="0.3">
      <c r="A32" s="5">
        <v>290</v>
      </c>
      <c r="B32" s="53">
        <v>614.40677966101703</v>
      </c>
      <c r="C32" s="12">
        <v>357.9615</v>
      </c>
      <c r="D32" s="16">
        <f t="shared" si="4"/>
        <v>304.19840000000005</v>
      </c>
      <c r="E32" s="5">
        <v>3.6</v>
      </c>
      <c r="F32" s="13">
        <v>29.952888000000002</v>
      </c>
      <c r="H32" s="5">
        <v>2700</v>
      </c>
      <c r="I32" s="6">
        <v>1.1968411126826968</v>
      </c>
      <c r="K32" s="4">
        <v>2</v>
      </c>
      <c r="L32">
        <v>36</v>
      </c>
      <c r="M32" s="9">
        <v>36</v>
      </c>
      <c r="N32">
        <v>286</v>
      </c>
      <c r="O32">
        <f t="shared" si="0"/>
        <v>1575200</v>
      </c>
      <c r="Q32">
        <v>70</v>
      </c>
      <c r="R32">
        <v>70</v>
      </c>
      <c r="S32">
        <v>9</v>
      </c>
      <c r="T32">
        <v>9</v>
      </c>
      <c r="U32">
        <v>2</v>
      </c>
      <c r="V32">
        <f t="shared" si="6"/>
        <v>2085600</v>
      </c>
      <c r="X32">
        <v>150000</v>
      </c>
      <c r="Z32">
        <f t="shared" si="2"/>
        <v>3810800</v>
      </c>
      <c r="AB32" s="3">
        <f t="shared" si="3"/>
        <v>29.952888000000002</v>
      </c>
    </row>
    <row r="33" spans="1:28" ht="15" hidden="1" customHeight="1" x14ac:dyDescent="0.3">
      <c r="A33" s="5">
        <v>300</v>
      </c>
      <c r="B33" s="53">
        <v>635.59322033898309</v>
      </c>
      <c r="C33" s="12">
        <v>370.30500000000001</v>
      </c>
      <c r="D33" s="16">
        <f t="shared" si="4"/>
        <v>314.68800000000005</v>
      </c>
      <c r="E33" s="5">
        <v>3.6</v>
      </c>
      <c r="F33" s="13">
        <v>30.298728000000001</v>
      </c>
      <c r="H33" s="5">
        <v>2800</v>
      </c>
      <c r="I33" s="6">
        <v>1.2357378595002357</v>
      </c>
      <c r="K33" s="4">
        <v>2</v>
      </c>
      <c r="L33">
        <v>36</v>
      </c>
      <c r="M33" s="9">
        <v>36</v>
      </c>
      <c r="N33">
        <v>296</v>
      </c>
      <c r="O33">
        <f t="shared" si="0"/>
        <v>1619200</v>
      </c>
      <c r="Q33">
        <v>70</v>
      </c>
      <c r="R33">
        <v>70</v>
      </c>
      <c r="S33">
        <v>9</v>
      </c>
      <c r="T33">
        <v>9</v>
      </c>
      <c r="U33">
        <v>2</v>
      </c>
      <c r="V33">
        <f t="shared" si="6"/>
        <v>2085600</v>
      </c>
      <c r="X33">
        <v>150000</v>
      </c>
      <c r="Z33">
        <f t="shared" si="2"/>
        <v>3854800</v>
      </c>
      <c r="AB33" s="3">
        <f t="shared" si="3"/>
        <v>30.298728000000001</v>
      </c>
    </row>
    <row r="34" spans="1:28" ht="15" hidden="1" customHeight="1" x14ac:dyDescent="0.3">
      <c r="H34" s="5">
        <v>2900</v>
      </c>
      <c r="I34" s="6">
        <v>1.2741631305987742</v>
      </c>
      <c r="K34" s="4"/>
    </row>
    <row r="35" spans="1:28" ht="15" hidden="1" customHeight="1" x14ac:dyDescent="0.3">
      <c r="H35" s="5">
        <v>3000</v>
      </c>
      <c r="I35" s="6">
        <v>1.3125884016973126</v>
      </c>
      <c r="K35" s="4"/>
    </row>
    <row r="36" spans="1:28" ht="15" hidden="1" customHeight="1" x14ac:dyDescent="0.3">
      <c r="A36" s="2" t="s">
        <v>9</v>
      </c>
      <c r="H36" s="5">
        <v>3100</v>
      </c>
      <c r="I36" s="6">
        <v>1.3507779349363507</v>
      </c>
      <c r="K36" s="4"/>
    </row>
    <row r="37" spans="1:28" ht="15" hidden="1" customHeight="1" x14ac:dyDescent="0.3">
      <c r="A37">
        <v>1.2878000000000001</v>
      </c>
      <c r="H37" s="5">
        <v>3200</v>
      </c>
      <c r="I37" s="6">
        <v>1.388967468175389</v>
      </c>
      <c r="K37" s="4"/>
    </row>
    <row r="38" spans="1:28" ht="15" hidden="1" customHeight="1" x14ac:dyDescent="0.3">
      <c r="H38" s="5">
        <v>3300</v>
      </c>
      <c r="I38" s="6">
        <v>1.4269212635549269</v>
      </c>
      <c r="K38" s="4"/>
    </row>
    <row r="39" spans="1:28" ht="15" hidden="1" customHeight="1" x14ac:dyDescent="0.3">
      <c r="H39" s="5">
        <v>3400</v>
      </c>
      <c r="I39" s="6">
        <v>1.4648750589344648</v>
      </c>
      <c r="K39" s="4"/>
    </row>
    <row r="40" spans="1:28" ht="15" hidden="1" customHeight="1" x14ac:dyDescent="0.3">
      <c r="B40" s="54"/>
      <c r="C40" s="14"/>
      <c r="D40" s="14"/>
      <c r="H40" s="5">
        <v>3500</v>
      </c>
      <c r="I40" s="6">
        <v>1.5025931164545026</v>
      </c>
      <c r="K40" s="4"/>
    </row>
    <row r="41" spans="1:28" ht="15" hidden="1" customHeight="1" x14ac:dyDescent="0.3">
      <c r="A41" t="s">
        <v>33</v>
      </c>
      <c r="H41" s="5">
        <v>3600</v>
      </c>
      <c r="I41" s="6">
        <v>1.5403111739745403</v>
      </c>
      <c r="K41" s="4"/>
    </row>
    <row r="42" spans="1:28" ht="15" hidden="1" customHeight="1" x14ac:dyDescent="0.3">
      <c r="A42" t="s">
        <v>40</v>
      </c>
      <c r="H42" s="5">
        <v>3700</v>
      </c>
      <c r="I42" s="6">
        <v>1.5775577557755776</v>
      </c>
      <c r="K42" s="4"/>
    </row>
    <row r="43" spans="1:28" ht="15" hidden="1" customHeight="1" x14ac:dyDescent="0.3">
      <c r="A43" t="s">
        <v>35</v>
      </c>
      <c r="H43" s="5">
        <v>3800</v>
      </c>
      <c r="I43" s="6">
        <v>1.6148043375766148</v>
      </c>
      <c r="K43" s="4"/>
    </row>
    <row r="44" spans="1:28" ht="15" hidden="1" customHeight="1" x14ac:dyDescent="0.3">
      <c r="A44" t="s">
        <v>34</v>
      </c>
      <c r="H44" s="5">
        <v>3900</v>
      </c>
      <c r="I44" s="6">
        <v>1.652050919377652</v>
      </c>
      <c r="K44" s="4"/>
    </row>
    <row r="45" spans="1:28" ht="15" hidden="1" customHeight="1" x14ac:dyDescent="0.3">
      <c r="H45" s="5">
        <v>4000</v>
      </c>
      <c r="I45" s="6">
        <v>1.6892975011786893</v>
      </c>
      <c r="K45" s="4"/>
    </row>
    <row r="46" spans="1:28" ht="15" hidden="1" customHeight="1" x14ac:dyDescent="0.3"/>
    <row r="47" spans="1:28" ht="15" hidden="1" customHeight="1" x14ac:dyDescent="0.3"/>
    <row r="48" spans="1:28" ht="15" hidden="1" customHeight="1" x14ac:dyDescent="0.3"/>
    <row r="49" spans="1:59" ht="15" hidden="1" customHeight="1" x14ac:dyDescent="0.3"/>
    <row r="50" spans="1:59" x14ac:dyDescent="0.25">
      <c r="A50" s="69"/>
      <c r="B50" s="55" t="s">
        <v>22</v>
      </c>
      <c r="C50" s="38" t="s">
        <v>23</v>
      </c>
      <c r="D50" s="44" t="s">
        <v>24</v>
      </c>
      <c r="E50" s="72"/>
      <c r="F50" s="74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8"/>
      <c r="AE50" s="68"/>
      <c r="AF50" s="68"/>
      <c r="AG50" s="68"/>
      <c r="AH50" s="68"/>
      <c r="AI50" s="68"/>
      <c r="AJ50" s="68"/>
      <c r="AK50" s="68"/>
      <c r="AL50" s="68"/>
      <c r="AM50" s="68"/>
      <c r="AN50" s="68"/>
      <c r="AO50" s="68"/>
      <c r="AP50" s="68"/>
      <c r="AQ50" s="68"/>
      <c r="AR50" s="68"/>
      <c r="AS50" s="68"/>
      <c r="AT50" s="68"/>
      <c r="AU50" s="68"/>
      <c r="AV50" s="68"/>
      <c r="AW50" s="68"/>
      <c r="AX50" s="68"/>
      <c r="AY50" s="68"/>
      <c r="AZ50" s="68"/>
      <c r="BA50" s="68"/>
      <c r="BB50" s="68"/>
      <c r="BC50" s="68"/>
      <c r="BD50" s="68"/>
      <c r="BE50" s="68"/>
      <c r="BF50" s="68"/>
      <c r="BG50" s="68"/>
    </row>
    <row r="51" spans="1:59" x14ac:dyDescent="0.25">
      <c r="A51" s="70"/>
      <c r="B51" s="56" t="s">
        <v>25</v>
      </c>
      <c r="C51" s="39">
        <v>75</v>
      </c>
      <c r="D51" s="47" t="s">
        <v>24</v>
      </c>
      <c r="E51" s="73"/>
      <c r="F51" s="75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8"/>
      <c r="AE51" s="68"/>
      <c r="AF51" s="68"/>
      <c r="AG51" s="68"/>
      <c r="AH51" s="68"/>
      <c r="AI51" s="68"/>
      <c r="AJ51" s="68"/>
      <c r="AK51" s="68"/>
      <c r="AL51" s="68"/>
      <c r="AM51" s="68"/>
      <c r="AN51" s="68"/>
      <c r="AO51" s="68"/>
      <c r="AP51" s="68"/>
      <c r="AQ51" s="68"/>
      <c r="AR51" s="68"/>
      <c r="AS51" s="68"/>
      <c r="AT51" s="68"/>
      <c r="AU51" s="68"/>
      <c r="AV51" s="68"/>
      <c r="AW51" s="68"/>
      <c r="AX51" s="68"/>
      <c r="AY51" s="68"/>
      <c r="AZ51" s="68"/>
      <c r="BA51" s="68"/>
      <c r="BB51" s="68"/>
      <c r="BC51" s="68"/>
      <c r="BD51" s="68"/>
      <c r="BE51" s="68"/>
      <c r="BF51" s="68"/>
      <c r="BG51" s="68"/>
    </row>
    <row r="52" spans="1:59" x14ac:dyDescent="0.25">
      <c r="A52" s="70"/>
      <c r="B52" s="56" t="s">
        <v>26</v>
      </c>
      <c r="C52" s="39">
        <v>65</v>
      </c>
      <c r="D52" s="47" t="s">
        <v>24</v>
      </c>
      <c r="E52" s="73"/>
      <c r="F52" s="75"/>
      <c r="R52" t="s">
        <v>13</v>
      </c>
      <c r="S52" t="s">
        <v>44</v>
      </c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68"/>
      <c r="AJ52" s="68"/>
      <c r="AK52" s="68"/>
      <c r="AL52" s="68"/>
      <c r="AM52" s="68"/>
      <c r="AN52" s="68"/>
      <c r="AO52" s="68"/>
      <c r="AP52" s="68"/>
      <c r="AQ52" s="68"/>
      <c r="AR52" s="68"/>
      <c r="AS52" s="68"/>
      <c r="AT52" s="68"/>
      <c r="AU52" s="68"/>
      <c r="AV52" s="68"/>
      <c r="AW52" s="68"/>
      <c r="AX52" s="68"/>
      <c r="AY52" s="68"/>
      <c r="AZ52" s="68"/>
      <c r="BA52" s="68"/>
      <c r="BB52" s="68"/>
      <c r="BC52" s="68"/>
      <c r="BD52" s="68"/>
      <c r="BE52" s="68"/>
      <c r="BF52" s="68"/>
      <c r="BG52" s="68"/>
    </row>
    <row r="53" spans="1:59" x14ac:dyDescent="0.25">
      <c r="A53" s="70"/>
      <c r="B53" s="56" t="s">
        <v>27</v>
      </c>
      <c r="C53" s="39">
        <v>20</v>
      </c>
      <c r="D53" s="45" t="s">
        <v>24</v>
      </c>
      <c r="E53" s="73"/>
      <c r="F53" s="75"/>
      <c r="R53">
        <v>800</v>
      </c>
      <c r="S53">
        <v>0.41</v>
      </c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8"/>
      <c r="AE53" s="68"/>
      <c r="AF53" s="68"/>
      <c r="AG53" s="68"/>
      <c r="AH53" s="68"/>
      <c r="AI53" s="68"/>
      <c r="AJ53" s="68"/>
      <c r="AK53" s="68"/>
      <c r="AL53" s="68"/>
      <c r="AM53" s="68"/>
      <c r="AN53" s="68"/>
      <c r="AO53" s="68"/>
      <c r="AP53" s="68"/>
      <c r="AQ53" s="68"/>
      <c r="AR53" s="68"/>
      <c r="AS53" s="68"/>
      <c r="AT53" s="68"/>
      <c r="AU53" s="68"/>
      <c r="AV53" s="68"/>
      <c r="AW53" s="68"/>
      <c r="AX53" s="68"/>
      <c r="AY53" s="68"/>
      <c r="AZ53" s="68"/>
      <c r="BA53" s="68"/>
      <c r="BB53" s="68"/>
      <c r="BC53" s="68"/>
      <c r="BD53" s="68"/>
      <c r="BE53" s="68"/>
      <c r="BF53" s="68"/>
      <c r="BG53" s="68"/>
    </row>
    <row r="54" spans="1:59" ht="15.75" thickBot="1" x14ac:dyDescent="0.3">
      <c r="A54" s="70"/>
      <c r="B54" s="56" t="s">
        <v>28</v>
      </c>
      <c r="C54" s="40">
        <v>1.2878000000000001</v>
      </c>
      <c r="D54" s="80"/>
      <c r="E54" s="73"/>
      <c r="F54" s="75"/>
      <c r="R54">
        <v>900</v>
      </c>
      <c r="S54">
        <v>0.46</v>
      </c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8"/>
      <c r="AE54" s="68"/>
      <c r="AF54" s="68"/>
      <c r="AG54" s="68"/>
      <c r="AH54" s="68"/>
      <c r="AI54" s="68"/>
      <c r="AJ54" s="68"/>
      <c r="AK54" s="68"/>
      <c r="AL54" s="68"/>
      <c r="AM54" s="68"/>
      <c r="AN54" s="68"/>
      <c r="AO54" s="68"/>
      <c r="AP54" s="68"/>
      <c r="AQ54" s="68"/>
      <c r="AR54" s="68"/>
      <c r="AS54" s="68"/>
      <c r="AT54" s="68"/>
      <c r="AU54" s="68"/>
      <c r="AV54" s="68"/>
      <c r="AW54" s="68"/>
      <c r="AX54" s="68"/>
      <c r="AY54" s="68"/>
      <c r="AZ54" s="68"/>
      <c r="BA54" s="68"/>
      <c r="BB54" s="68"/>
      <c r="BC54" s="68"/>
      <c r="BD54" s="68"/>
      <c r="BE54" s="68"/>
      <c r="BF54" s="68"/>
      <c r="BG54" s="68"/>
    </row>
    <row r="55" spans="1:59" ht="15.75" thickBot="1" x14ac:dyDescent="0.3">
      <c r="A55" s="70"/>
      <c r="B55" s="57"/>
      <c r="C55" s="48"/>
      <c r="D55" s="81"/>
      <c r="E55" s="73"/>
      <c r="F55" s="75"/>
      <c r="R55">
        <v>1000</v>
      </c>
      <c r="S55">
        <v>0.5</v>
      </c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8"/>
      <c r="AG55" s="68"/>
      <c r="AH55" s="68"/>
      <c r="AI55" s="68"/>
      <c r="AJ55" s="68"/>
      <c r="AK55" s="68"/>
      <c r="AL55" s="68"/>
      <c r="AM55" s="68"/>
      <c r="AN55" s="68"/>
      <c r="AO55" s="68"/>
      <c r="AP55" s="68"/>
      <c r="AQ55" s="68"/>
      <c r="AR55" s="68"/>
      <c r="AS55" s="68"/>
      <c r="AT55" s="68"/>
      <c r="AU55" s="68"/>
      <c r="AV55" s="68"/>
      <c r="AW55" s="68"/>
      <c r="AX55" s="68"/>
      <c r="AY55" s="68"/>
      <c r="AZ55" s="68"/>
      <c r="BA55" s="68"/>
      <c r="BB55" s="68"/>
      <c r="BC55" s="68"/>
      <c r="BD55" s="68"/>
      <c r="BE55" s="68"/>
      <c r="BF55" s="68"/>
      <c r="BG55" s="68"/>
    </row>
    <row r="56" spans="1:59" x14ac:dyDescent="0.25">
      <c r="A56" s="70"/>
      <c r="B56" s="56" t="s">
        <v>29</v>
      </c>
      <c r="C56" s="41">
        <v>212</v>
      </c>
      <c r="D56" s="46" t="s">
        <v>30</v>
      </c>
      <c r="E56" s="49" t="s">
        <v>43</v>
      </c>
      <c r="F56" s="76"/>
      <c r="R56">
        <v>1100</v>
      </c>
      <c r="S56">
        <v>0.54</v>
      </c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8"/>
      <c r="AE56" s="68"/>
      <c r="AF56" s="68"/>
      <c r="AG56" s="68"/>
      <c r="AH56" s="68"/>
      <c r="AI56" s="68"/>
      <c r="AJ56" s="68"/>
      <c r="AK56" s="68"/>
      <c r="AL56" s="68"/>
      <c r="AM56" s="68"/>
      <c r="AN56" s="68"/>
      <c r="AO56" s="68"/>
      <c r="AP56" s="68"/>
      <c r="AQ56" s="68"/>
      <c r="AR56" s="68"/>
      <c r="AS56" s="68"/>
      <c r="AT56" s="68"/>
      <c r="AU56" s="68"/>
      <c r="AV56" s="68"/>
      <c r="AW56" s="68"/>
      <c r="AX56" s="68"/>
      <c r="AY56" s="68"/>
      <c r="AZ56" s="68"/>
      <c r="BA56" s="68"/>
      <c r="BB56" s="68"/>
      <c r="BC56" s="68"/>
      <c r="BD56" s="68"/>
      <c r="BE56" s="68"/>
      <c r="BF56" s="68"/>
      <c r="BG56" s="68"/>
    </row>
    <row r="57" spans="1:59" ht="15.75" thickBot="1" x14ac:dyDescent="0.3">
      <c r="A57" s="70"/>
      <c r="B57" s="58" t="s">
        <v>31</v>
      </c>
      <c r="C57" s="42">
        <f>C56*((C51-C52)/LN((C51-C53)/(C52-C53))/49.83)^C54</f>
        <v>212.01581522748845</v>
      </c>
      <c r="D57" s="45" t="s">
        <v>30</v>
      </c>
      <c r="E57" s="50">
        <f>VLOOKUP(B59,$R$53:$S$85,2,FALSE)</f>
        <v>1</v>
      </c>
      <c r="F57" s="76"/>
      <c r="G57" s="19">
        <f>(C57*E57)</f>
        <v>212.01581522748845</v>
      </c>
      <c r="R57">
        <v>1200</v>
      </c>
      <c r="S57">
        <v>0.59</v>
      </c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8"/>
      <c r="AE57" s="68"/>
      <c r="AF57" s="68"/>
      <c r="AG57" s="68"/>
      <c r="AH57" s="68"/>
      <c r="AI57" s="68"/>
      <c r="AJ57" s="68"/>
      <c r="AK57" s="68"/>
      <c r="AL57" s="68"/>
      <c r="AM57" s="68"/>
      <c r="AN57" s="68"/>
      <c r="AO57" s="68"/>
      <c r="AP57" s="68"/>
      <c r="AQ57" s="68"/>
      <c r="AR57" s="68"/>
      <c r="AS57" s="68"/>
      <c r="AT57" s="68"/>
      <c r="AU57" s="68"/>
      <c r="AV57" s="68"/>
      <c r="AW57" s="68"/>
      <c r="AX57" s="68"/>
      <c r="AY57" s="68"/>
      <c r="AZ57" s="68"/>
      <c r="BA57" s="68"/>
      <c r="BB57" s="68"/>
      <c r="BC57" s="68"/>
      <c r="BD57" s="68"/>
      <c r="BE57" s="68"/>
      <c r="BF57" s="68"/>
      <c r="BG57" s="68"/>
    </row>
    <row r="58" spans="1:59" ht="15.75" thickBot="1" x14ac:dyDescent="0.3">
      <c r="A58" s="71"/>
      <c r="B58" s="59"/>
      <c r="C58" s="82"/>
      <c r="D58" s="79"/>
      <c r="E58" s="73"/>
      <c r="F58" s="75"/>
      <c r="R58">
        <v>1300</v>
      </c>
      <c r="S58">
        <v>0.63</v>
      </c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8"/>
      <c r="AE58" s="68"/>
      <c r="AF58" s="68"/>
      <c r="AG58" s="68"/>
      <c r="AH58" s="68"/>
      <c r="AI58" s="68"/>
      <c r="AJ58" s="68"/>
      <c r="AK58" s="68"/>
      <c r="AL58" s="68"/>
      <c r="AM58" s="68"/>
      <c r="AN58" s="68"/>
      <c r="AO58" s="68"/>
      <c r="AP58" s="68"/>
      <c r="AQ58" s="68"/>
      <c r="AR58" s="68"/>
      <c r="AS58" s="68"/>
      <c r="AT58" s="68"/>
      <c r="AU58" s="68"/>
      <c r="AV58" s="68"/>
      <c r="AW58" s="68"/>
      <c r="AX58" s="68"/>
      <c r="AY58" s="68"/>
      <c r="AZ58" s="68"/>
      <c r="BA58" s="68"/>
      <c r="BB58" s="68"/>
      <c r="BC58" s="68"/>
      <c r="BD58" s="68"/>
      <c r="BE58" s="68"/>
      <c r="BF58" s="68"/>
      <c r="BG58" s="68"/>
    </row>
    <row r="59" spans="1:59" ht="15.75" thickBot="1" x14ac:dyDescent="0.3">
      <c r="A59" s="20" t="s">
        <v>45</v>
      </c>
      <c r="B59" s="21">
        <v>2200</v>
      </c>
      <c r="C59" s="83"/>
      <c r="D59" s="78"/>
      <c r="E59" s="78"/>
      <c r="F59" s="77"/>
      <c r="R59">
        <v>1400</v>
      </c>
      <c r="S59">
        <v>0.67</v>
      </c>
      <c r="T59" s="68"/>
      <c r="U59" s="68"/>
      <c r="V59" s="68"/>
      <c r="W59" s="68"/>
      <c r="X59" s="68"/>
      <c r="Y59" s="68"/>
      <c r="Z59" s="68"/>
      <c r="AA59" s="68"/>
      <c r="AB59" s="68"/>
      <c r="AC59" s="68"/>
      <c r="AD59" s="68"/>
      <c r="AE59" s="68"/>
      <c r="AF59" s="68"/>
      <c r="AG59" s="68"/>
      <c r="AH59" s="68"/>
      <c r="AI59" s="68"/>
      <c r="AJ59" s="68"/>
      <c r="AK59" s="68"/>
      <c r="AL59" s="68"/>
      <c r="AM59" s="68"/>
      <c r="AN59" s="68"/>
      <c r="AO59" s="68"/>
      <c r="AP59" s="68"/>
      <c r="AQ59" s="68"/>
      <c r="AR59" s="68"/>
      <c r="AS59" s="68"/>
      <c r="AT59" s="68"/>
      <c r="AU59" s="68"/>
      <c r="AV59" s="68"/>
      <c r="AW59" s="68"/>
      <c r="AX59" s="68"/>
      <c r="AY59" s="68"/>
      <c r="AZ59" s="68"/>
      <c r="BA59" s="68"/>
      <c r="BB59" s="68"/>
      <c r="BC59" s="68"/>
      <c r="BD59" s="68"/>
      <c r="BE59" s="68"/>
      <c r="BF59" s="68"/>
      <c r="BG59" s="68"/>
    </row>
    <row r="60" spans="1:59" ht="15.75" thickBot="1" x14ac:dyDescent="0.3">
      <c r="A60" s="26"/>
      <c r="B60" s="66" t="s">
        <v>6</v>
      </c>
      <c r="C60" s="67"/>
      <c r="D60" s="67"/>
      <c r="E60" s="25" t="s">
        <v>7</v>
      </c>
      <c r="F60" s="43" t="s">
        <v>8</v>
      </c>
      <c r="H60" s="17"/>
      <c r="I60" s="5" t="s">
        <v>6</v>
      </c>
      <c r="J60" s="5"/>
      <c r="K60" s="5"/>
      <c r="L60" s="5" t="s">
        <v>7</v>
      </c>
      <c r="M60" s="5" t="s">
        <v>8</v>
      </c>
      <c r="R60">
        <v>1500</v>
      </c>
      <c r="S60">
        <v>0.71</v>
      </c>
      <c r="T60" s="68"/>
      <c r="U60" s="68"/>
      <c r="V60" s="68"/>
      <c r="W60" s="68"/>
      <c r="X60" s="68"/>
      <c r="Y60" s="68"/>
      <c r="Z60" s="68"/>
      <c r="AA60" s="68"/>
      <c r="AB60" s="68"/>
      <c r="AC60" s="68"/>
      <c r="AD60" s="68"/>
      <c r="AE60" s="68"/>
      <c r="AF60" s="68"/>
      <c r="AG60" s="68"/>
      <c r="AH60" s="68"/>
      <c r="AI60" s="68"/>
      <c r="AJ60" s="68"/>
      <c r="AK60" s="68"/>
      <c r="AL60" s="68"/>
      <c r="AM60" s="68"/>
      <c r="AN60" s="68"/>
      <c r="AO60" s="68"/>
      <c r="AP60" s="68"/>
      <c r="AQ60" s="68"/>
      <c r="AR60" s="68"/>
      <c r="AS60" s="68"/>
      <c r="AT60" s="68"/>
      <c r="AU60" s="68"/>
      <c r="AV60" s="68"/>
      <c r="AW60" s="68"/>
      <c r="AX60" s="68"/>
      <c r="AY60" s="68"/>
      <c r="AZ60" s="68"/>
      <c r="BA60" s="68"/>
      <c r="BB60" s="68"/>
      <c r="BC60" s="68"/>
      <c r="BD60" s="68"/>
      <c r="BE60" s="68"/>
      <c r="BF60" s="68"/>
      <c r="BG60" s="68"/>
    </row>
    <row r="61" spans="1:59" ht="30.75" thickBot="1" x14ac:dyDescent="0.3">
      <c r="A61" s="36" t="s">
        <v>10</v>
      </c>
      <c r="B61" s="84" t="s">
        <v>42</v>
      </c>
      <c r="C61" s="85"/>
      <c r="D61" s="86"/>
      <c r="E61" s="37" t="s">
        <v>39</v>
      </c>
      <c r="F61" s="25" t="s">
        <v>11</v>
      </c>
      <c r="H61" s="18" t="s">
        <v>10</v>
      </c>
      <c r="I61" s="11" t="s">
        <v>37</v>
      </c>
      <c r="J61" s="11" t="s">
        <v>41</v>
      </c>
      <c r="K61" s="11" t="s">
        <v>38</v>
      </c>
      <c r="L61" s="5" t="s">
        <v>39</v>
      </c>
      <c r="M61" s="5" t="s">
        <v>11</v>
      </c>
      <c r="R61">
        <v>1600</v>
      </c>
      <c r="S61">
        <v>0.76</v>
      </c>
      <c r="T61" s="68"/>
      <c r="U61" s="68"/>
      <c r="V61" s="68"/>
      <c r="W61" s="68"/>
      <c r="X61" s="68"/>
      <c r="Y61" s="68"/>
      <c r="Z61" s="68"/>
      <c r="AA61" s="68"/>
      <c r="AB61" s="68"/>
      <c r="AC61" s="68"/>
      <c r="AD61" s="68"/>
      <c r="AE61" s="68"/>
      <c r="AF61" s="68"/>
      <c r="AG61" s="68"/>
      <c r="AH61" s="68"/>
      <c r="AI61" s="68"/>
      <c r="AJ61" s="68"/>
      <c r="AK61" s="68"/>
      <c r="AL61" s="68"/>
      <c r="AM61" s="68"/>
      <c r="AN61" s="68"/>
      <c r="AO61" s="68"/>
      <c r="AP61" s="68"/>
      <c r="AQ61" s="68"/>
      <c r="AR61" s="68"/>
      <c r="AS61" s="68"/>
      <c r="AT61" s="68"/>
      <c r="AU61" s="68"/>
      <c r="AV61" s="68"/>
      <c r="AW61" s="68"/>
      <c r="AX61" s="68"/>
      <c r="AY61" s="68"/>
      <c r="AZ61" s="68"/>
      <c r="BA61" s="68"/>
      <c r="BB61" s="68"/>
      <c r="BC61" s="68"/>
      <c r="BD61" s="68"/>
      <c r="BE61" s="68"/>
      <c r="BF61" s="68"/>
      <c r="BG61" s="68"/>
    </row>
    <row r="62" spans="1:59" x14ac:dyDescent="0.25">
      <c r="A62" s="33">
        <v>100</v>
      </c>
      <c r="B62" s="87">
        <f>G57</f>
        <v>212.01581522748845</v>
      </c>
      <c r="C62" s="88"/>
      <c r="D62" s="89"/>
      <c r="E62" s="34">
        <f>1.2*1.31</f>
        <v>1.5720000000000001</v>
      </c>
      <c r="F62" s="35">
        <f>12.453384*1.31</f>
        <v>16.313933040000002</v>
      </c>
      <c r="H62" s="5">
        <v>100</v>
      </c>
      <c r="I62" s="12">
        <v>211.86440677966104</v>
      </c>
      <c r="J62" s="12">
        <v>170</v>
      </c>
      <c r="K62" s="12">
        <v>105</v>
      </c>
      <c r="L62" s="5">
        <v>1.2</v>
      </c>
      <c r="M62" s="13">
        <v>12.453384000000002</v>
      </c>
      <c r="R62">
        <v>1700</v>
      </c>
      <c r="S62">
        <v>0.8</v>
      </c>
      <c r="T62" s="68"/>
      <c r="U62" s="68"/>
      <c r="V62" s="68"/>
      <c r="W62" s="68"/>
      <c r="X62" s="68"/>
      <c r="Y62" s="68"/>
      <c r="Z62" s="68"/>
      <c r="AA62" s="68"/>
      <c r="AB62" s="68"/>
      <c r="AC62" s="68"/>
      <c r="AD62" s="68"/>
      <c r="AE62" s="68"/>
      <c r="AF62" s="68"/>
      <c r="AG62" s="68"/>
      <c r="AH62" s="68"/>
      <c r="AI62" s="68"/>
      <c r="AJ62" s="68"/>
      <c r="AK62" s="68"/>
      <c r="AL62" s="68"/>
      <c r="AM62" s="68"/>
      <c r="AN62" s="68"/>
      <c r="AO62" s="68"/>
      <c r="AP62" s="68"/>
      <c r="AQ62" s="68"/>
      <c r="AR62" s="68"/>
      <c r="AS62" s="68"/>
      <c r="AT62" s="68"/>
      <c r="AU62" s="68"/>
      <c r="AV62" s="68"/>
      <c r="AW62" s="68"/>
      <c r="AX62" s="68"/>
      <c r="AY62" s="68"/>
      <c r="AZ62" s="68"/>
      <c r="BA62" s="68"/>
      <c r="BB62" s="68"/>
      <c r="BC62" s="68"/>
      <c r="BD62" s="68"/>
      <c r="BE62" s="68"/>
      <c r="BF62" s="68"/>
      <c r="BG62" s="68"/>
    </row>
    <row r="63" spans="1:59" x14ac:dyDescent="0.25">
      <c r="A63" s="27">
        <v>110</v>
      </c>
      <c r="B63" s="90">
        <f t="shared" ref="B63:B82" si="7">($B$62/100)*A63</f>
        <v>233.21739675023727</v>
      </c>
      <c r="C63" s="91"/>
      <c r="D63" s="92"/>
      <c r="E63" s="29">
        <f>($E$62/$A$62)*A63</f>
        <v>1.7292000000000001</v>
      </c>
      <c r="F63" s="31">
        <f>($F$62/$A$62)*A63</f>
        <v>17.945326344000005</v>
      </c>
      <c r="H63" s="5">
        <v>110</v>
      </c>
      <c r="I63" s="12">
        <v>233.05084745762713</v>
      </c>
      <c r="J63" s="12">
        <f>($J$62/100)*H63</f>
        <v>187</v>
      </c>
      <c r="K63" s="12">
        <f>($K$62/100)*H63</f>
        <v>115.5</v>
      </c>
      <c r="L63" s="5">
        <v>1.2</v>
      </c>
      <c r="M63" s="13">
        <v>12.799224000000001</v>
      </c>
      <c r="R63">
        <v>1800</v>
      </c>
      <c r="S63">
        <v>0.84</v>
      </c>
      <c r="T63" s="68"/>
      <c r="U63" s="68"/>
      <c r="V63" s="68"/>
      <c r="W63" s="68"/>
      <c r="X63" s="68"/>
      <c r="Y63" s="68"/>
      <c r="Z63" s="68"/>
      <c r="AA63" s="68"/>
      <c r="AB63" s="68"/>
      <c r="AC63" s="68"/>
      <c r="AD63" s="68"/>
      <c r="AE63" s="68"/>
      <c r="AF63" s="68"/>
      <c r="AG63" s="68"/>
      <c r="AH63" s="68"/>
      <c r="AI63" s="68"/>
      <c r="AJ63" s="68"/>
      <c r="AK63" s="68"/>
      <c r="AL63" s="68"/>
      <c r="AM63" s="68"/>
      <c r="AN63" s="68"/>
      <c r="AO63" s="68"/>
      <c r="AP63" s="68"/>
      <c r="AQ63" s="68"/>
      <c r="AR63" s="68"/>
      <c r="AS63" s="68"/>
      <c r="AT63" s="68"/>
      <c r="AU63" s="68"/>
      <c r="AV63" s="68"/>
      <c r="AW63" s="68"/>
      <c r="AX63" s="68"/>
      <c r="AY63" s="68"/>
      <c r="AZ63" s="68"/>
      <c r="BA63" s="68"/>
      <c r="BB63" s="68"/>
      <c r="BC63" s="68"/>
      <c r="BD63" s="68"/>
      <c r="BE63" s="68"/>
      <c r="BF63" s="68"/>
      <c r="BG63" s="68"/>
    </row>
    <row r="64" spans="1:59" x14ac:dyDescent="0.25">
      <c r="A64" s="27">
        <v>120</v>
      </c>
      <c r="B64" s="90">
        <f t="shared" si="7"/>
        <v>254.41897827298612</v>
      </c>
      <c r="C64" s="91"/>
      <c r="D64" s="92"/>
      <c r="E64" s="29">
        <f t="shared" ref="E64:E82" si="8">($E$62/$A$62)*A64</f>
        <v>1.8864000000000001</v>
      </c>
      <c r="F64" s="31">
        <f t="shared" ref="F64:F82" si="9">($F$62/$A$62)*A64</f>
        <v>19.576719648000005</v>
      </c>
      <c r="H64" s="5">
        <v>120</v>
      </c>
      <c r="I64" s="12">
        <v>254.23728813559325</v>
      </c>
      <c r="J64" s="12">
        <f t="shared" ref="J64:J82" si="10">($J$62/100)*H64</f>
        <v>204</v>
      </c>
      <c r="K64" s="12">
        <f t="shared" ref="K64:K82" si="11">($K$62/100)*H64</f>
        <v>126</v>
      </c>
      <c r="L64" s="5">
        <v>1.2</v>
      </c>
      <c r="M64" s="13">
        <v>13.145064000000001</v>
      </c>
      <c r="R64">
        <v>1900</v>
      </c>
      <c r="S64">
        <v>0.88</v>
      </c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8"/>
      <c r="AE64" s="68"/>
      <c r="AF64" s="68"/>
      <c r="AG64" s="68"/>
      <c r="AH64" s="68"/>
      <c r="AI64" s="68"/>
      <c r="AJ64" s="68"/>
      <c r="AK64" s="68"/>
      <c r="AL64" s="68"/>
      <c r="AM64" s="68"/>
      <c r="AN64" s="68"/>
      <c r="AO64" s="68"/>
      <c r="AP64" s="68"/>
      <c r="AQ64" s="68"/>
      <c r="AR64" s="68"/>
      <c r="AS64" s="68"/>
      <c r="AT64" s="68"/>
      <c r="AU64" s="68"/>
      <c r="AV64" s="68"/>
      <c r="AW64" s="68"/>
      <c r="AX64" s="68"/>
      <c r="AY64" s="68"/>
      <c r="AZ64" s="68"/>
      <c r="BA64" s="68"/>
      <c r="BB64" s="68"/>
      <c r="BC64" s="68"/>
      <c r="BD64" s="68"/>
      <c r="BE64" s="68"/>
      <c r="BF64" s="68"/>
      <c r="BG64" s="68"/>
    </row>
    <row r="65" spans="1:59" x14ac:dyDescent="0.25">
      <c r="A65" s="27">
        <v>130</v>
      </c>
      <c r="B65" s="90">
        <f t="shared" si="7"/>
        <v>275.62055979573495</v>
      </c>
      <c r="C65" s="91"/>
      <c r="D65" s="92"/>
      <c r="E65" s="29">
        <f t="shared" si="8"/>
        <v>2.0436000000000001</v>
      </c>
      <c r="F65" s="31">
        <f t="shared" si="9"/>
        <v>21.208112952000004</v>
      </c>
      <c r="H65" s="5">
        <v>130</v>
      </c>
      <c r="I65" s="12">
        <v>275.42372881355936</v>
      </c>
      <c r="J65" s="12">
        <f t="shared" si="10"/>
        <v>221</v>
      </c>
      <c r="K65" s="12">
        <f t="shared" si="11"/>
        <v>136.5</v>
      </c>
      <c r="L65" s="5">
        <v>1.2</v>
      </c>
      <c r="M65" s="13">
        <v>13.490904</v>
      </c>
      <c r="R65">
        <v>2000</v>
      </c>
      <c r="S65">
        <v>0.92</v>
      </c>
      <c r="T65" s="68"/>
      <c r="U65" s="68"/>
      <c r="V65" s="68"/>
      <c r="W65" s="68"/>
      <c r="X65" s="68"/>
      <c r="Y65" s="68"/>
      <c r="Z65" s="68"/>
      <c r="AA65" s="68"/>
      <c r="AB65" s="68"/>
      <c r="AC65" s="68"/>
      <c r="AD65" s="68"/>
      <c r="AE65" s="68"/>
      <c r="AF65" s="68"/>
      <c r="AG65" s="68"/>
      <c r="AH65" s="68"/>
      <c r="AI65" s="68"/>
      <c r="AJ65" s="68"/>
      <c r="AK65" s="68"/>
      <c r="AL65" s="68"/>
      <c r="AM65" s="68"/>
      <c r="AN65" s="68"/>
      <c r="AO65" s="68"/>
      <c r="AP65" s="68"/>
      <c r="AQ65" s="68"/>
      <c r="AR65" s="68"/>
      <c r="AS65" s="68"/>
      <c r="AT65" s="68"/>
      <c r="AU65" s="68"/>
      <c r="AV65" s="68"/>
      <c r="AW65" s="68"/>
      <c r="AX65" s="68"/>
      <c r="AY65" s="68"/>
      <c r="AZ65" s="68"/>
      <c r="BA65" s="68"/>
      <c r="BB65" s="68"/>
      <c r="BC65" s="68"/>
      <c r="BD65" s="68"/>
      <c r="BE65" s="68"/>
      <c r="BF65" s="68"/>
      <c r="BG65" s="68"/>
    </row>
    <row r="66" spans="1:59" x14ac:dyDescent="0.25">
      <c r="A66" s="27">
        <v>140</v>
      </c>
      <c r="B66" s="90">
        <f t="shared" si="7"/>
        <v>296.82214131848377</v>
      </c>
      <c r="C66" s="91"/>
      <c r="D66" s="92"/>
      <c r="E66" s="29">
        <f t="shared" si="8"/>
        <v>2.2008000000000001</v>
      </c>
      <c r="F66" s="31">
        <f t="shared" si="9"/>
        <v>22.839506256000004</v>
      </c>
      <c r="H66" s="5">
        <v>140</v>
      </c>
      <c r="I66" s="12">
        <v>296.61016949152543</v>
      </c>
      <c r="J66" s="12">
        <f t="shared" si="10"/>
        <v>238</v>
      </c>
      <c r="K66" s="12">
        <f t="shared" si="11"/>
        <v>147</v>
      </c>
      <c r="L66" s="5">
        <v>1.2</v>
      </c>
      <c r="M66" s="13">
        <v>13.836743999999999</v>
      </c>
      <c r="R66">
        <v>2100</v>
      </c>
      <c r="S66">
        <v>0.96</v>
      </c>
      <c r="T66" s="68"/>
      <c r="U66" s="68"/>
      <c r="V66" s="68"/>
      <c r="W66" s="68"/>
      <c r="X66" s="68"/>
      <c r="Y66" s="68"/>
      <c r="Z66" s="68"/>
      <c r="AA66" s="68"/>
      <c r="AB66" s="68"/>
      <c r="AC66" s="68"/>
      <c r="AD66" s="68"/>
      <c r="AE66" s="68"/>
      <c r="AF66" s="68"/>
      <c r="AG66" s="68"/>
      <c r="AH66" s="68"/>
      <c r="AI66" s="68"/>
      <c r="AJ66" s="68"/>
      <c r="AK66" s="68"/>
      <c r="AL66" s="68"/>
      <c r="AM66" s="68"/>
      <c r="AN66" s="68"/>
      <c r="AO66" s="68"/>
      <c r="AP66" s="68"/>
      <c r="AQ66" s="68"/>
      <c r="AR66" s="68"/>
      <c r="AS66" s="68"/>
      <c r="AT66" s="68"/>
      <c r="AU66" s="68"/>
      <c r="AV66" s="68"/>
      <c r="AW66" s="68"/>
      <c r="AX66" s="68"/>
      <c r="AY66" s="68"/>
      <c r="AZ66" s="68"/>
      <c r="BA66" s="68"/>
      <c r="BB66" s="68"/>
      <c r="BC66" s="68"/>
      <c r="BD66" s="68"/>
      <c r="BE66" s="68"/>
      <c r="BF66" s="68"/>
      <c r="BG66" s="68"/>
    </row>
    <row r="67" spans="1:59" x14ac:dyDescent="0.25">
      <c r="A67" s="27">
        <v>150</v>
      </c>
      <c r="B67" s="90">
        <f t="shared" si="7"/>
        <v>318.02372284123265</v>
      </c>
      <c r="C67" s="91"/>
      <c r="D67" s="92"/>
      <c r="E67" s="29">
        <f t="shared" si="8"/>
        <v>2.3580000000000001</v>
      </c>
      <c r="F67" s="31">
        <f t="shared" si="9"/>
        <v>24.470899560000007</v>
      </c>
      <c r="H67" s="5">
        <v>150</v>
      </c>
      <c r="I67" s="12">
        <v>317.79661016949154</v>
      </c>
      <c r="J67" s="12">
        <f t="shared" si="10"/>
        <v>255</v>
      </c>
      <c r="K67" s="12">
        <f t="shared" si="11"/>
        <v>157.5</v>
      </c>
      <c r="L67" s="5">
        <v>1.2</v>
      </c>
      <c r="M67" s="13">
        <v>14.182584</v>
      </c>
      <c r="R67">
        <v>2200</v>
      </c>
      <c r="S67">
        <v>1</v>
      </c>
      <c r="T67" s="68"/>
      <c r="U67" s="68"/>
      <c r="V67" s="68"/>
      <c r="W67" s="68"/>
      <c r="X67" s="68"/>
      <c r="Y67" s="68"/>
      <c r="Z67" s="68"/>
      <c r="AA67" s="68"/>
      <c r="AB67" s="68"/>
      <c r="AC67" s="68"/>
      <c r="AD67" s="68"/>
      <c r="AE67" s="68"/>
      <c r="AF67" s="68"/>
      <c r="AG67" s="68"/>
      <c r="AH67" s="68"/>
      <c r="AI67" s="68"/>
      <c r="AJ67" s="68"/>
      <c r="AK67" s="68"/>
      <c r="AL67" s="68"/>
      <c r="AM67" s="68"/>
      <c r="AN67" s="68"/>
      <c r="AO67" s="68"/>
      <c r="AP67" s="68"/>
      <c r="AQ67" s="68"/>
      <c r="AR67" s="68"/>
      <c r="AS67" s="68"/>
      <c r="AT67" s="68"/>
      <c r="AU67" s="68"/>
      <c r="AV67" s="68"/>
      <c r="AW67" s="68"/>
      <c r="AX67" s="68"/>
      <c r="AY67" s="68"/>
      <c r="AZ67" s="68"/>
      <c r="BA67" s="68"/>
      <c r="BB67" s="68"/>
      <c r="BC67" s="68"/>
      <c r="BD67" s="68"/>
      <c r="BE67" s="68"/>
      <c r="BF67" s="68"/>
      <c r="BG67" s="68"/>
    </row>
    <row r="68" spans="1:59" x14ac:dyDescent="0.25">
      <c r="A68" s="27">
        <v>160</v>
      </c>
      <c r="B68" s="90">
        <f t="shared" si="7"/>
        <v>339.22530436398148</v>
      </c>
      <c r="C68" s="91"/>
      <c r="D68" s="92"/>
      <c r="E68" s="29">
        <f t="shared" si="8"/>
        <v>2.5152000000000001</v>
      </c>
      <c r="F68" s="31">
        <f t="shared" si="9"/>
        <v>26.102292864000006</v>
      </c>
      <c r="H68" s="5">
        <v>160</v>
      </c>
      <c r="I68" s="12">
        <v>338.98305084745766</v>
      </c>
      <c r="J68" s="12">
        <f t="shared" si="10"/>
        <v>272</v>
      </c>
      <c r="K68" s="12">
        <f t="shared" si="11"/>
        <v>168</v>
      </c>
      <c r="L68" s="5">
        <v>2.4</v>
      </c>
      <c r="M68" s="13">
        <v>19.992696000000002</v>
      </c>
      <c r="R68">
        <v>2300</v>
      </c>
      <c r="S68">
        <v>1.04</v>
      </c>
      <c r="T68" s="68"/>
      <c r="U68" s="68"/>
      <c r="V68" s="68"/>
      <c r="W68" s="68"/>
      <c r="X68" s="68"/>
      <c r="Y68" s="68"/>
      <c r="Z68" s="68"/>
      <c r="AA68" s="68"/>
      <c r="AB68" s="68"/>
      <c r="AC68" s="68"/>
      <c r="AD68" s="68"/>
      <c r="AE68" s="68"/>
      <c r="AF68" s="68"/>
      <c r="AG68" s="68"/>
      <c r="AH68" s="68"/>
      <c r="AI68" s="68"/>
      <c r="AJ68" s="68"/>
      <c r="AK68" s="68"/>
      <c r="AL68" s="68"/>
      <c r="AM68" s="68"/>
      <c r="AN68" s="68"/>
      <c r="AO68" s="68"/>
      <c r="AP68" s="68"/>
      <c r="AQ68" s="68"/>
      <c r="AR68" s="68"/>
      <c r="AS68" s="68"/>
      <c r="AT68" s="68"/>
      <c r="AU68" s="68"/>
      <c r="AV68" s="68"/>
      <c r="AW68" s="68"/>
      <c r="AX68" s="68"/>
      <c r="AY68" s="68"/>
      <c r="AZ68" s="68"/>
      <c r="BA68" s="68"/>
      <c r="BB68" s="68"/>
      <c r="BC68" s="68"/>
      <c r="BD68" s="68"/>
      <c r="BE68" s="68"/>
      <c r="BF68" s="68"/>
      <c r="BG68" s="68"/>
    </row>
    <row r="69" spans="1:59" x14ac:dyDescent="0.25">
      <c r="A69" s="27">
        <v>170</v>
      </c>
      <c r="B69" s="90">
        <f t="shared" si="7"/>
        <v>360.4268858867303</v>
      </c>
      <c r="C69" s="91"/>
      <c r="D69" s="92"/>
      <c r="E69" s="29">
        <f t="shared" si="8"/>
        <v>2.6724000000000001</v>
      </c>
      <c r="F69" s="31">
        <f t="shared" si="9"/>
        <v>27.733686168000006</v>
      </c>
      <c r="H69" s="5">
        <v>170</v>
      </c>
      <c r="I69" s="12">
        <v>360.16949152542372</v>
      </c>
      <c r="J69" s="12">
        <f t="shared" si="10"/>
        <v>289</v>
      </c>
      <c r="K69" s="12">
        <f t="shared" si="11"/>
        <v>178.5</v>
      </c>
      <c r="L69" s="5">
        <v>2.4</v>
      </c>
      <c r="M69" s="13">
        <v>20.338536000000001</v>
      </c>
      <c r="R69">
        <v>2400</v>
      </c>
      <c r="S69">
        <v>1.08</v>
      </c>
      <c r="T69" s="68"/>
      <c r="U69" s="68"/>
      <c r="V69" s="68"/>
      <c r="W69" s="68"/>
      <c r="X69" s="68"/>
      <c r="Y69" s="68"/>
      <c r="Z69" s="68"/>
      <c r="AA69" s="68"/>
      <c r="AB69" s="68"/>
      <c r="AC69" s="68"/>
      <c r="AD69" s="68"/>
      <c r="AE69" s="68"/>
      <c r="AF69" s="68"/>
      <c r="AG69" s="68"/>
      <c r="AH69" s="68"/>
      <c r="AI69" s="68"/>
      <c r="AJ69" s="68"/>
      <c r="AK69" s="68"/>
      <c r="AL69" s="68"/>
      <c r="AM69" s="68"/>
      <c r="AN69" s="68"/>
      <c r="AO69" s="68"/>
      <c r="AP69" s="68"/>
      <c r="AQ69" s="68"/>
      <c r="AR69" s="68"/>
      <c r="AS69" s="68"/>
      <c r="AT69" s="68"/>
      <c r="AU69" s="68"/>
      <c r="AV69" s="68"/>
      <c r="AW69" s="68"/>
      <c r="AX69" s="68"/>
      <c r="AY69" s="68"/>
      <c r="AZ69" s="68"/>
      <c r="BA69" s="68"/>
      <c r="BB69" s="68"/>
      <c r="BC69" s="68"/>
      <c r="BD69" s="68"/>
      <c r="BE69" s="68"/>
      <c r="BF69" s="68"/>
      <c r="BG69" s="68"/>
    </row>
    <row r="70" spans="1:59" x14ac:dyDescent="0.25">
      <c r="A70" s="27">
        <v>180</v>
      </c>
      <c r="B70" s="90">
        <f t="shared" si="7"/>
        <v>381.62846740947919</v>
      </c>
      <c r="C70" s="91"/>
      <c r="D70" s="92"/>
      <c r="E70" s="29">
        <f t="shared" si="8"/>
        <v>2.8296000000000001</v>
      </c>
      <c r="F70" s="31">
        <f t="shared" si="9"/>
        <v>29.365079472000005</v>
      </c>
      <c r="H70" s="5">
        <v>180</v>
      </c>
      <c r="I70" s="12">
        <v>381.35593220338984</v>
      </c>
      <c r="J70" s="12">
        <f t="shared" si="10"/>
        <v>306</v>
      </c>
      <c r="K70" s="12">
        <f t="shared" si="11"/>
        <v>189</v>
      </c>
      <c r="L70" s="5">
        <v>2.4</v>
      </c>
      <c r="M70" s="13">
        <v>20.684376000000004</v>
      </c>
      <c r="R70">
        <v>2500</v>
      </c>
      <c r="S70">
        <v>1.1200000000000001</v>
      </c>
      <c r="T70" s="68"/>
      <c r="U70" s="68"/>
      <c r="V70" s="68"/>
      <c r="W70" s="68"/>
      <c r="X70" s="68"/>
      <c r="Y70" s="68"/>
      <c r="Z70" s="68"/>
      <c r="AA70" s="68"/>
      <c r="AB70" s="68"/>
      <c r="AC70" s="68"/>
      <c r="AD70" s="68"/>
      <c r="AE70" s="68"/>
      <c r="AF70" s="68"/>
      <c r="AG70" s="68"/>
      <c r="AH70" s="68"/>
      <c r="AI70" s="68"/>
      <c r="AJ70" s="68"/>
      <c r="AK70" s="68"/>
      <c r="AL70" s="68"/>
      <c r="AM70" s="68"/>
      <c r="AN70" s="68"/>
      <c r="AO70" s="68"/>
      <c r="AP70" s="68"/>
      <c r="AQ70" s="68"/>
      <c r="AR70" s="68"/>
      <c r="AS70" s="68"/>
      <c r="AT70" s="68"/>
      <c r="AU70" s="68"/>
      <c r="AV70" s="68"/>
      <c r="AW70" s="68"/>
      <c r="AX70" s="68"/>
      <c r="AY70" s="68"/>
      <c r="AZ70" s="68"/>
      <c r="BA70" s="68"/>
      <c r="BB70" s="68"/>
      <c r="BC70" s="68"/>
      <c r="BD70" s="68"/>
      <c r="BE70" s="68"/>
      <c r="BF70" s="68"/>
      <c r="BG70" s="68"/>
    </row>
    <row r="71" spans="1:59" x14ac:dyDescent="0.25">
      <c r="A71" s="27">
        <v>190</v>
      </c>
      <c r="B71" s="90">
        <f t="shared" si="7"/>
        <v>402.83004893222801</v>
      </c>
      <c r="C71" s="91"/>
      <c r="D71" s="92"/>
      <c r="E71" s="29">
        <f t="shared" si="8"/>
        <v>2.9868000000000001</v>
      </c>
      <c r="F71" s="31">
        <f t="shared" si="9"/>
        <v>30.996472776000005</v>
      </c>
      <c r="H71" s="5">
        <v>190</v>
      </c>
      <c r="I71" s="12">
        <v>402.54237288135596</v>
      </c>
      <c r="J71" s="12">
        <f t="shared" si="10"/>
        <v>323</v>
      </c>
      <c r="K71" s="12">
        <f t="shared" si="11"/>
        <v>199.5</v>
      </c>
      <c r="L71" s="5">
        <v>2.4</v>
      </c>
      <c r="M71" s="13">
        <v>21.030216000000003</v>
      </c>
      <c r="R71">
        <v>2600</v>
      </c>
      <c r="S71">
        <v>1.1599999999999999</v>
      </c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68"/>
      <c r="AK71" s="68"/>
      <c r="AL71" s="68"/>
      <c r="AM71" s="68"/>
      <c r="AN71" s="68"/>
      <c r="AO71" s="68"/>
      <c r="AP71" s="68"/>
      <c r="AQ71" s="68"/>
      <c r="AR71" s="68"/>
      <c r="AS71" s="68"/>
      <c r="AT71" s="68"/>
      <c r="AU71" s="68"/>
      <c r="AV71" s="68"/>
      <c r="AW71" s="68"/>
      <c r="AX71" s="68"/>
      <c r="AY71" s="68"/>
      <c r="AZ71" s="68"/>
      <c r="BA71" s="68"/>
      <c r="BB71" s="68"/>
      <c r="BC71" s="68"/>
      <c r="BD71" s="68"/>
      <c r="BE71" s="68"/>
      <c r="BF71" s="68"/>
      <c r="BG71" s="68"/>
    </row>
    <row r="72" spans="1:59" x14ac:dyDescent="0.25">
      <c r="A72" s="27">
        <v>200</v>
      </c>
      <c r="B72" s="90">
        <f t="shared" si="7"/>
        <v>424.03163045497683</v>
      </c>
      <c r="C72" s="91"/>
      <c r="D72" s="92"/>
      <c r="E72" s="29">
        <f t="shared" si="8"/>
        <v>3.1440000000000001</v>
      </c>
      <c r="F72" s="31">
        <f t="shared" si="9"/>
        <v>32.627866080000004</v>
      </c>
      <c r="H72" s="5">
        <v>200</v>
      </c>
      <c r="I72" s="12">
        <v>423.72881355932208</v>
      </c>
      <c r="J72" s="12">
        <f t="shared" si="10"/>
        <v>340</v>
      </c>
      <c r="K72" s="12">
        <f t="shared" si="11"/>
        <v>210</v>
      </c>
      <c r="L72" s="5">
        <v>2.4</v>
      </c>
      <c r="M72" s="13">
        <v>21.376055999999998</v>
      </c>
      <c r="R72">
        <v>2700</v>
      </c>
      <c r="S72">
        <v>1.2</v>
      </c>
      <c r="T72" s="68"/>
      <c r="U72" s="68"/>
      <c r="V72" s="68"/>
      <c r="W72" s="68"/>
      <c r="X72" s="68"/>
      <c r="Y72" s="68"/>
      <c r="Z72" s="68"/>
      <c r="AA72" s="68"/>
      <c r="AB72" s="68"/>
      <c r="AC72" s="68"/>
      <c r="AD72" s="68"/>
      <c r="AE72" s="68"/>
      <c r="AF72" s="68"/>
      <c r="AG72" s="68"/>
      <c r="AH72" s="68"/>
      <c r="AI72" s="68"/>
      <c r="AJ72" s="68"/>
      <c r="AK72" s="68"/>
      <c r="AL72" s="68"/>
      <c r="AM72" s="68"/>
      <c r="AN72" s="68"/>
      <c r="AO72" s="68"/>
      <c r="AP72" s="68"/>
      <c r="AQ72" s="68"/>
      <c r="AR72" s="68"/>
      <c r="AS72" s="68"/>
      <c r="AT72" s="68"/>
      <c r="AU72" s="68"/>
      <c r="AV72" s="68"/>
      <c r="AW72" s="68"/>
      <c r="AX72" s="68"/>
      <c r="AY72" s="68"/>
      <c r="AZ72" s="68"/>
      <c r="BA72" s="68"/>
      <c r="BB72" s="68"/>
      <c r="BC72" s="68"/>
      <c r="BD72" s="68"/>
      <c r="BE72" s="68"/>
      <c r="BF72" s="68"/>
      <c r="BG72" s="68"/>
    </row>
    <row r="73" spans="1:59" x14ac:dyDescent="0.25">
      <c r="A73" s="27">
        <v>210</v>
      </c>
      <c r="B73" s="90">
        <f t="shared" si="7"/>
        <v>445.23321197772572</v>
      </c>
      <c r="C73" s="91"/>
      <c r="D73" s="92"/>
      <c r="E73" s="29">
        <f t="shared" si="8"/>
        <v>3.3012000000000001</v>
      </c>
      <c r="F73" s="31">
        <f t="shared" si="9"/>
        <v>34.259259384000003</v>
      </c>
      <c r="H73" s="5">
        <v>210</v>
      </c>
      <c r="I73" s="12">
        <v>444.91525423728814</v>
      </c>
      <c r="J73" s="12">
        <f t="shared" si="10"/>
        <v>357</v>
      </c>
      <c r="K73" s="12">
        <f t="shared" si="11"/>
        <v>220.5</v>
      </c>
      <c r="L73" s="5">
        <v>2.4</v>
      </c>
      <c r="M73" s="13">
        <v>21.721896000000001</v>
      </c>
      <c r="R73">
        <v>2800</v>
      </c>
      <c r="S73">
        <v>1.24</v>
      </c>
      <c r="T73" s="68"/>
      <c r="U73" s="68"/>
      <c r="V73" s="68"/>
      <c r="W73" s="68"/>
      <c r="X73" s="68"/>
      <c r="Y73" s="68"/>
      <c r="Z73" s="68"/>
      <c r="AA73" s="68"/>
      <c r="AB73" s="68"/>
      <c r="AC73" s="68"/>
      <c r="AD73" s="68"/>
      <c r="AE73" s="68"/>
      <c r="AF73" s="68"/>
      <c r="AG73" s="68"/>
      <c r="AH73" s="68"/>
      <c r="AI73" s="68"/>
      <c r="AJ73" s="68"/>
      <c r="AK73" s="68"/>
      <c r="AL73" s="68"/>
      <c r="AM73" s="68"/>
      <c r="AN73" s="68"/>
      <c r="AO73" s="68"/>
      <c r="AP73" s="68"/>
      <c r="AQ73" s="68"/>
      <c r="AR73" s="68"/>
      <c r="AS73" s="68"/>
      <c r="AT73" s="68"/>
      <c r="AU73" s="68"/>
      <c r="AV73" s="68"/>
      <c r="AW73" s="68"/>
      <c r="AX73" s="68"/>
      <c r="AY73" s="68"/>
      <c r="AZ73" s="68"/>
      <c r="BA73" s="68"/>
      <c r="BB73" s="68"/>
      <c r="BC73" s="68"/>
      <c r="BD73" s="68"/>
      <c r="BE73" s="68"/>
      <c r="BF73" s="68"/>
      <c r="BG73" s="68"/>
    </row>
    <row r="74" spans="1:59" x14ac:dyDescent="0.25">
      <c r="A74" s="27">
        <v>220</v>
      </c>
      <c r="B74" s="90">
        <f t="shared" si="7"/>
        <v>466.43479350047454</v>
      </c>
      <c r="C74" s="91"/>
      <c r="D74" s="92"/>
      <c r="E74" s="29">
        <f t="shared" si="8"/>
        <v>3.4584000000000001</v>
      </c>
      <c r="F74" s="31">
        <f t="shared" si="9"/>
        <v>35.89065268800001</v>
      </c>
      <c r="H74" s="5">
        <v>220</v>
      </c>
      <c r="I74" s="12">
        <v>466.10169491525426</v>
      </c>
      <c r="J74" s="12">
        <f t="shared" si="10"/>
        <v>374</v>
      </c>
      <c r="K74" s="12">
        <f t="shared" si="11"/>
        <v>231</v>
      </c>
      <c r="L74" s="5">
        <v>2.4</v>
      </c>
      <c r="M74" s="13">
        <v>22.067736</v>
      </c>
      <c r="R74">
        <v>2900</v>
      </c>
      <c r="S74">
        <v>1.27</v>
      </c>
      <c r="T74" s="68"/>
      <c r="U74" s="68"/>
      <c r="V74" s="68"/>
      <c r="W74" s="68"/>
      <c r="X74" s="68"/>
      <c r="Y74" s="68"/>
      <c r="Z74" s="68"/>
      <c r="AA74" s="68"/>
      <c r="AB74" s="68"/>
      <c r="AC74" s="68"/>
      <c r="AD74" s="68"/>
      <c r="AE74" s="68"/>
      <c r="AF74" s="68"/>
      <c r="AG74" s="68"/>
      <c r="AH74" s="68"/>
      <c r="AI74" s="68"/>
      <c r="AJ74" s="68"/>
      <c r="AK74" s="68"/>
      <c r="AL74" s="68"/>
      <c r="AM74" s="68"/>
      <c r="AN74" s="68"/>
      <c r="AO74" s="68"/>
      <c r="AP74" s="68"/>
      <c r="AQ74" s="68"/>
      <c r="AR74" s="68"/>
      <c r="AS74" s="68"/>
      <c r="AT74" s="68"/>
      <c r="AU74" s="68"/>
      <c r="AV74" s="68"/>
      <c r="AW74" s="68"/>
      <c r="AX74" s="68"/>
      <c r="AY74" s="68"/>
      <c r="AZ74" s="68"/>
      <c r="BA74" s="68"/>
      <c r="BB74" s="68"/>
      <c r="BC74" s="68"/>
      <c r="BD74" s="68"/>
      <c r="BE74" s="68"/>
      <c r="BF74" s="68"/>
      <c r="BG74" s="68"/>
    </row>
    <row r="75" spans="1:59" x14ac:dyDescent="0.25">
      <c r="A75" s="27">
        <v>230</v>
      </c>
      <c r="B75" s="90">
        <f t="shared" si="7"/>
        <v>487.63637502322337</v>
      </c>
      <c r="C75" s="91"/>
      <c r="D75" s="92"/>
      <c r="E75" s="29">
        <f t="shared" si="8"/>
        <v>3.6156000000000001</v>
      </c>
      <c r="F75" s="31">
        <f t="shared" si="9"/>
        <v>37.52204599200001</v>
      </c>
      <c r="H75" s="5">
        <v>230</v>
      </c>
      <c r="I75" s="12">
        <v>487.28813559322037</v>
      </c>
      <c r="J75" s="12">
        <f t="shared" si="10"/>
        <v>391</v>
      </c>
      <c r="K75" s="12">
        <f t="shared" si="11"/>
        <v>241.5</v>
      </c>
      <c r="L75" s="5">
        <v>2.4</v>
      </c>
      <c r="M75" s="13">
        <v>22.413575999999999</v>
      </c>
      <c r="R75">
        <v>3000</v>
      </c>
      <c r="S75">
        <v>1.31</v>
      </c>
      <c r="T75" s="68"/>
      <c r="U75" s="68"/>
      <c r="V75" s="68"/>
      <c r="W75" s="68"/>
      <c r="X75" s="68"/>
      <c r="Y75" s="68"/>
      <c r="Z75" s="68"/>
      <c r="AA75" s="68"/>
      <c r="AB75" s="68"/>
      <c r="AC75" s="68"/>
      <c r="AD75" s="68"/>
      <c r="AE75" s="68"/>
      <c r="AF75" s="68"/>
      <c r="AG75" s="68"/>
      <c r="AH75" s="68"/>
      <c r="AI75" s="68"/>
      <c r="AJ75" s="68"/>
      <c r="AK75" s="68"/>
      <c r="AL75" s="68"/>
      <c r="AM75" s="68"/>
      <c r="AN75" s="68"/>
      <c r="AO75" s="68"/>
      <c r="AP75" s="68"/>
      <c r="AQ75" s="68"/>
      <c r="AR75" s="68"/>
      <c r="AS75" s="68"/>
      <c r="AT75" s="68"/>
      <c r="AU75" s="68"/>
      <c r="AV75" s="68"/>
      <c r="AW75" s="68"/>
      <c r="AX75" s="68"/>
      <c r="AY75" s="68"/>
      <c r="AZ75" s="68"/>
      <c r="BA75" s="68"/>
      <c r="BB75" s="68"/>
      <c r="BC75" s="68"/>
      <c r="BD75" s="68"/>
      <c r="BE75" s="68"/>
      <c r="BF75" s="68"/>
      <c r="BG75" s="68"/>
    </row>
    <row r="76" spans="1:59" x14ac:dyDescent="0.25">
      <c r="A76" s="27">
        <v>240</v>
      </c>
      <c r="B76" s="90">
        <f t="shared" si="7"/>
        <v>508.83795654597225</v>
      </c>
      <c r="C76" s="91"/>
      <c r="D76" s="92"/>
      <c r="E76" s="29">
        <f t="shared" si="8"/>
        <v>3.7728000000000002</v>
      </c>
      <c r="F76" s="31">
        <f t="shared" si="9"/>
        <v>39.153439296000009</v>
      </c>
      <c r="H76" s="5">
        <v>240</v>
      </c>
      <c r="I76" s="12">
        <v>508.47457627118649</v>
      </c>
      <c r="J76" s="12">
        <f t="shared" si="10"/>
        <v>408</v>
      </c>
      <c r="K76" s="12">
        <f t="shared" si="11"/>
        <v>252</v>
      </c>
      <c r="L76" s="5">
        <v>3.6</v>
      </c>
      <c r="M76" s="13">
        <v>28.223688000000003</v>
      </c>
      <c r="R76">
        <v>3100</v>
      </c>
      <c r="S76">
        <v>1.35</v>
      </c>
      <c r="T76" s="68"/>
      <c r="U76" s="68"/>
      <c r="V76" s="68"/>
      <c r="W76" s="68"/>
      <c r="X76" s="68"/>
      <c r="Y76" s="68"/>
      <c r="Z76" s="68"/>
      <c r="AA76" s="68"/>
      <c r="AB76" s="68"/>
      <c r="AC76" s="68"/>
      <c r="AD76" s="68"/>
      <c r="AE76" s="68"/>
      <c r="AF76" s="68"/>
      <c r="AG76" s="68"/>
      <c r="AH76" s="68"/>
      <c r="AI76" s="68"/>
      <c r="AJ76" s="68"/>
      <c r="AK76" s="68"/>
      <c r="AL76" s="68"/>
      <c r="AM76" s="68"/>
      <c r="AN76" s="68"/>
      <c r="AO76" s="68"/>
      <c r="AP76" s="68"/>
      <c r="AQ76" s="68"/>
      <c r="AR76" s="68"/>
      <c r="AS76" s="68"/>
      <c r="AT76" s="68"/>
      <c r="AU76" s="68"/>
      <c r="AV76" s="68"/>
      <c r="AW76" s="68"/>
      <c r="AX76" s="68"/>
      <c r="AY76" s="68"/>
      <c r="AZ76" s="68"/>
      <c r="BA76" s="68"/>
      <c r="BB76" s="68"/>
      <c r="BC76" s="68"/>
      <c r="BD76" s="68"/>
      <c r="BE76" s="68"/>
      <c r="BF76" s="68"/>
      <c r="BG76" s="68"/>
    </row>
    <row r="77" spans="1:59" x14ac:dyDescent="0.25">
      <c r="A77" s="27">
        <v>250</v>
      </c>
      <c r="B77" s="90">
        <f t="shared" si="7"/>
        <v>530.03953806872107</v>
      </c>
      <c r="C77" s="91"/>
      <c r="D77" s="92"/>
      <c r="E77" s="29">
        <f t="shared" si="8"/>
        <v>3.93</v>
      </c>
      <c r="F77" s="31">
        <f t="shared" si="9"/>
        <v>40.784832600000009</v>
      </c>
      <c r="H77" s="5">
        <v>250</v>
      </c>
      <c r="I77" s="12">
        <v>529.66101694915255</v>
      </c>
      <c r="J77" s="12">
        <f t="shared" si="10"/>
        <v>425</v>
      </c>
      <c r="K77" s="12">
        <f t="shared" si="11"/>
        <v>262.5</v>
      </c>
      <c r="L77" s="5">
        <v>3.6</v>
      </c>
      <c r="M77" s="13">
        <v>28.569527999999998</v>
      </c>
      <c r="R77">
        <v>3200</v>
      </c>
      <c r="S77">
        <v>1.39</v>
      </c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8"/>
      <c r="AK77" s="68"/>
      <c r="AL77" s="68"/>
      <c r="AM77" s="68"/>
      <c r="AN77" s="68"/>
      <c r="AO77" s="68"/>
      <c r="AP77" s="68"/>
      <c r="AQ77" s="68"/>
      <c r="AR77" s="68"/>
      <c r="AS77" s="68"/>
      <c r="AT77" s="68"/>
      <c r="AU77" s="68"/>
      <c r="AV77" s="68"/>
      <c r="AW77" s="68"/>
      <c r="AX77" s="68"/>
      <c r="AY77" s="68"/>
      <c r="AZ77" s="68"/>
      <c r="BA77" s="68"/>
      <c r="BB77" s="68"/>
      <c r="BC77" s="68"/>
      <c r="BD77" s="68"/>
      <c r="BE77" s="68"/>
      <c r="BF77" s="68"/>
      <c r="BG77" s="68"/>
    </row>
    <row r="78" spans="1:59" x14ac:dyDescent="0.25">
      <c r="A78" s="27">
        <v>260</v>
      </c>
      <c r="B78" s="90">
        <f t="shared" si="7"/>
        <v>551.2411195914699</v>
      </c>
      <c r="C78" s="91"/>
      <c r="D78" s="92"/>
      <c r="E78" s="29">
        <f t="shared" si="8"/>
        <v>4.0872000000000002</v>
      </c>
      <c r="F78" s="31">
        <f t="shared" si="9"/>
        <v>42.416225904000008</v>
      </c>
      <c r="H78" s="5">
        <v>260</v>
      </c>
      <c r="I78" s="12">
        <v>550.84745762711873</v>
      </c>
      <c r="J78" s="12">
        <f t="shared" si="10"/>
        <v>442</v>
      </c>
      <c r="K78" s="12">
        <f t="shared" si="11"/>
        <v>273</v>
      </c>
      <c r="L78" s="5">
        <v>3.6</v>
      </c>
      <c r="M78" s="13">
        <v>28.915368000000001</v>
      </c>
      <c r="R78">
        <v>3300</v>
      </c>
      <c r="S78">
        <v>1.43</v>
      </c>
      <c r="T78" s="68"/>
      <c r="U78" s="68"/>
      <c r="V78" s="68"/>
      <c r="W78" s="68"/>
      <c r="X78" s="68"/>
      <c r="Y78" s="68"/>
      <c r="Z78" s="68"/>
      <c r="AA78" s="68"/>
      <c r="AB78" s="68"/>
      <c r="AC78" s="68"/>
      <c r="AD78" s="68"/>
      <c r="AE78" s="68"/>
      <c r="AF78" s="68"/>
      <c r="AG78" s="68"/>
      <c r="AH78" s="68"/>
      <c r="AI78" s="68"/>
      <c r="AJ78" s="68"/>
      <c r="AK78" s="68"/>
      <c r="AL78" s="68"/>
      <c r="AM78" s="68"/>
      <c r="AN78" s="68"/>
      <c r="AO78" s="68"/>
      <c r="AP78" s="68"/>
      <c r="AQ78" s="68"/>
      <c r="AR78" s="68"/>
      <c r="AS78" s="68"/>
      <c r="AT78" s="68"/>
      <c r="AU78" s="68"/>
      <c r="AV78" s="68"/>
      <c r="AW78" s="68"/>
      <c r="AX78" s="68"/>
      <c r="AY78" s="68"/>
      <c r="AZ78" s="68"/>
      <c r="BA78" s="68"/>
      <c r="BB78" s="68"/>
      <c r="BC78" s="68"/>
      <c r="BD78" s="68"/>
      <c r="BE78" s="68"/>
      <c r="BF78" s="68"/>
      <c r="BG78" s="68"/>
    </row>
    <row r="79" spans="1:59" x14ac:dyDescent="0.25">
      <c r="A79" s="27">
        <v>270</v>
      </c>
      <c r="B79" s="90">
        <f t="shared" si="7"/>
        <v>572.44270111421872</v>
      </c>
      <c r="C79" s="91"/>
      <c r="D79" s="92"/>
      <c r="E79" s="29">
        <f t="shared" si="8"/>
        <v>4.2444000000000006</v>
      </c>
      <c r="F79" s="31">
        <f t="shared" si="9"/>
        <v>44.047619208000008</v>
      </c>
      <c r="H79" s="5">
        <v>270</v>
      </c>
      <c r="I79" s="12">
        <v>572.03389830508479</v>
      </c>
      <c r="J79" s="12">
        <f t="shared" si="10"/>
        <v>459</v>
      </c>
      <c r="K79" s="12">
        <f t="shared" si="11"/>
        <v>283.5</v>
      </c>
      <c r="L79" s="5">
        <v>3.6</v>
      </c>
      <c r="M79" s="13">
        <v>29.261208</v>
      </c>
      <c r="R79">
        <v>3400</v>
      </c>
      <c r="S79">
        <v>1.46</v>
      </c>
      <c r="T79" s="68"/>
      <c r="U79" s="68"/>
      <c r="V79" s="68"/>
      <c r="W79" s="68"/>
      <c r="X79" s="68"/>
      <c r="Y79" s="68"/>
      <c r="Z79" s="68"/>
      <c r="AA79" s="68"/>
      <c r="AB79" s="68"/>
      <c r="AC79" s="68"/>
      <c r="AD79" s="68"/>
      <c r="AE79" s="68"/>
      <c r="AF79" s="68"/>
      <c r="AG79" s="68"/>
      <c r="AH79" s="68"/>
      <c r="AI79" s="68"/>
      <c r="AJ79" s="68"/>
      <c r="AK79" s="68"/>
      <c r="AL79" s="68"/>
      <c r="AM79" s="68"/>
      <c r="AN79" s="68"/>
      <c r="AO79" s="68"/>
      <c r="AP79" s="68"/>
      <c r="AQ79" s="68"/>
      <c r="AR79" s="68"/>
      <c r="AS79" s="68"/>
      <c r="AT79" s="68"/>
      <c r="AU79" s="68"/>
      <c r="AV79" s="68"/>
      <c r="AW79" s="68"/>
      <c r="AX79" s="68"/>
      <c r="AY79" s="68"/>
      <c r="AZ79" s="68"/>
      <c r="BA79" s="68"/>
      <c r="BB79" s="68"/>
      <c r="BC79" s="68"/>
      <c r="BD79" s="68"/>
      <c r="BE79" s="68"/>
      <c r="BF79" s="68"/>
      <c r="BG79" s="68"/>
    </row>
    <row r="80" spans="1:59" x14ac:dyDescent="0.25">
      <c r="A80" s="27">
        <v>280</v>
      </c>
      <c r="B80" s="90">
        <f t="shared" si="7"/>
        <v>593.64428263696755</v>
      </c>
      <c r="C80" s="91"/>
      <c r="D80" s="92"/>
      <c r="E80" s="29">
        <f t="shared" si="8"/>
        <v>4.4016000000000002</v>
      </c>
      <c r="F80" s="31">
        <f t="shared" si="9"/>
        <v>45.679012512000007</v>
      </c>
      <c r="H80" s="5">
        <v>280</v>
      </c>
      <c r="I80" s="12">
        <v>593.22033898305085</v>
      </c>
      <c r="J80" s="12">
        <f t="shared" si="10"/>
        <v>476</v>
      </c>
      <c r="K80" s="12">
        <f t="shared" si="11"/>
        <v>294</v>
      </c>
      <c r="L80" s="5">
        <v>3.6</v>
      </c>
      <c r="M80" s="13">
        <v>29.607047999999999</v>
      </c>
      <c r="R80">
        <v>3500</v>
      </c>
      <c r="S80">
        <v>1.5</v>
      </c>
      <c r="T80" s="68"/>
      <c r="U80" s="68"/>
      <c r="V80" s="68"/>
      <c r="W80" s="68"/>
      <c r="X80" s="68"/>
      <c r="Y80" s="68"/>
      <c r="Z80" s="68"/>
      <c r="AA80" s="68"/>
      <c r="AB80" s="68"/>
      <c r="AC80" s="68"/>
      <c r="AD80" s="68"/>
      <c r="AE80" s="68"/>
      <c r="AF80" s="68"/>
      <c r="AG80" s="68"/>
      <c r="AH80" s="68"/>
      <c r="AI80" s="68"/>
      <c r="AJ80" s="68"/>
      <c r="AK80" s="68"/>
      <c r="AL80" s="68"/>
      <c r="AM80" s="68"/>
      <c r="AN80" s="68"/>
      <c r="AO80" s="68"/>
      <c r="AP80" s="68"/>
      <c r="AQ80" s="68"/>
      <c r="AR80" s="68"/>
      <c r="AS80" s="68"/>
      <c r="AT80" s="68"/>
      <c r="AU80" s="68"/>
      <c r="AV80" s="68"/>
      <c r="AW80" s="68"/>
      <c r="AX80" s="68"/>
      <c r="AY80" s="68"/>
      <c r="AZ80" s="68"/>
      <c r="BA80" s="68"/>
      <c r="BB80" s="68"/>
      <c r="BC80" s="68"/>
      <c r="BD80" s="68"/>
      <c r="BE80" s="68"/>
      <c r="BF80" s="68"/>
      <c r="BG80" s="68"/>
    </row>
    <row r="81" spans="1:59" x14ac:dyDescent="0.25">
      <c r="A81" s="27">
        <v>290</v>
      </c>
      <c r="B81" s="90">
        <f t="shared" si="7"/>
        <v>614.84586415971648</v>
      </c>
      <c r="C81" s="91"/>
      <c r="D81" s="92"/>
      <c r="E81" s="29">
        <f t="shared" si="8"/>
        <v>4.5588000000000006</v>
      </c>
      <c r="F81" s="31">
        <f t="shared" si="9"/>
        <v>47.310405816000006</v>
      </c>
      <c r="H81" s="5">
        <v>290</v>
      </c>
      <c r="I81" s="12">
        <v>614.40677966101703</v>
      </c>
      <c r="J81" s="12">
        <f t="shared" si="10"/>
        <v>493</v>
      </c>
      <c r="K81" s="12">
        <f t="shared" si="11"/>
        <v>304.5</v>
      </c>
      <c r="L81" s="5">
        <v>3.6</v>
      </c>
      <c r="M81" s="13">
        <v>29.952888000000002</v>
      </c>
      <c r="R81">
        <v>3600</v>
      </c>
      <c r="S81">
        <v>1.54</v>
      </c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8"/>
      <c r="AE81" s="68"/>
      <c r="AF81" s="68"/>
      <c r="AG81" s="68"/>
      <c r="AH81" s="68"/>
      <c r="AI81" s="68"/>
      <c r="AJ81" s="68"/>
      <c r="AK81" s="68"/>
      <c r="AL81" s="68"/>
      <c r="AM81" s="68"/>
      <c r="AN81" s="68"/>
      <c r="AO81" s="68"/>
      <c r="AP81" s="68"/>
      <c r="AQ81" s="68"/>
      <c r="AR81" s="68"/>
      <c r="AS81" s="68"/>
      <c r="AT81" s="68"/>
      <c r="AU81" s="68"/>
      <c r="AV81" s="68"/>
      <c r="AW81" s="68"/>
      <c r="AX81" s="68"/>
      <c r="AY81" s="68"/>
      <c r="AZ81" s="68"/>
      <c r="BA81" s="68"/>
      <c r="BB81" s="68"/>
      <c r="BC81" s="68"/>
      <c r="BD81" s="68"/>
      <c r="BE81" s="68"/>
      <c r="BF81" s="68"/>
      <c r="BG81" s="68"/>
    </row>
    <row r="82" spans="1:59" ht="15.75" thickBot="1" x14ac:dyDescent="0.3">
      <c r="A82" s="28">
        <v>300</v>
      </c>
      <c r="B82" s="93">
        <f t="shared" si="7"/>
        <v>636.04744568246531</v>
      </c>
      <c r="C82" s="94"/>
      <c r="D82" s="95"/>
      <c r="E82" s="30">
        <f t="shared" si="8"/>
        <v>4.7160000000000002</v>
      </c>
      <c r="F82" s="32">
        <f t="shared" si="9"/>
        <v>48.941799120000013</v>
      </c>
      <c r="H82" s="22">
        <v>300</v>
      </c>
      <c r="I82" s="23">
        <v>635.59322033898309</v>
      </c>
      <c r="J82" s="23">
        <f t="shared" si="10"/>
        <v>510</v>
      </c>
      <c r="K82" s="23">
        <f t="shared" si="11"/>
        <v>315</v>
      </c>
      <c r="L82" s="22">
        <v>3.6</v>
      </c>
      <c r="M82" s="24">
        <v>30.298728000000001</v>
      </c>
      <c r="R82">
        <v>3700</v>
      </c>
      <c r="S82">
        <v>1.58</v>
      </c>
      <c r="T82" s="68"/>
      <c r="U82" s="68"/>
      <c r="V82" s="68"/>
      <c r="W82" s="68"/>
      <c r="X82" s="68"/>
      <c r="Y82" s="68"/>
      <c r="Z82" s="68"/>
      <c r="AA82" s="68"/>
      <c r="AB82" s="68"/>
      <c r="AC82" s="68"/>
      <c r="AD82" s="68"/>
      <c r="AE82" s="68"/>
      <c r="AF82" s="68"/>
      <c r="AG82" s="68"/>
      <c r="AH82" s="68"/>
      <c r="AI82" s="68"/>
      <c r="AJ82" s="68"/>
      <c r="AK82" s="68"/>
      <c r="AL82" s="68"/>
      <c r="AM82" s="68"/>
      <c r="AN82" s="68"/>
      <c r="AO82" s="68"/>
      <c r="AP82" s="68"/>
      <c r="AQ82" s="68"/>
      <c r="AR82" s="68"/>
      <c r="AS82" s="68"/>
      <c r="AT82" s="68"/>
      <c r="AU82" s="68"/>
      <c r="AV82" s="68"/>
      <c r="AW82" s="68"/>
      <c r="AX82" s="68"/>
      <c r="AY82" s="68"/>
      <c r="AZ82" s="68"/>
      <c r="BA82" s="68"/>
      <c r="BB82" s="68"/>
      <c r="BC82" s="68"/>
      <c r="BD82" s="68"/>
      <c r="BE82" s="68"/>
      <c r="BF82" s="68"/>
      <c r="BG82" s="68"/>
    </row>
    <row r="83" spans="1:59" s="97" customFormat="1" x14ac:dyDescent="0.25">
      <c r="A83" s="96"/>
      <c r="B83" s="96"/>
      <c r="C83" s="96"/>
      <c r="D83" s="96"/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  <c r="Q83" s="96"/>
      <c r="R83" s="96">
        <v>3800</v>
      </c>
      <c r="S83" s="96">
        <v>1.61</v>
      </c>
      <c r="T83" s="96"/>
      <c r="U83" s="96"/>
      <c r="V83" s="96"/>
      <c r="W83" s="96"/>
      <c r="X83" s="96"/>
      <c r="Y83" s="96"/>
      <c r="Z83" s="96"/>
      <c r="AA83" s="96"/>
      <c r="AB83" s="96"/>
      <c r="AC83" s="96"/>
      <c r="AD83" s="96"/>
      <c r="AE83" s="96"/>
      <c r="AF83" s="96"/>
      <c r="AG83" s="96"/>
      <c r="AH83" s="96"/>
      <c r="AI83" s="96"/>
      <c r="AJ83" s="96"/>
      <c r="AK83" s="96"/>
      <c r="AL83" s="96"/>
      <c r="AM83" s="96"/>
      <c r="AN83" s="96"/>
      <c r="AO83" s="96"/>
      <c r="AP83" s="96"/>
      <c r="AQ83" s="96"/>
      <c r="AR83" s="96"/>
      <c r="AS83" s="96"/>
      <c r="AT83" s="96"/>
      <c r="AU83" s="96"/>
      <c r="AV83" s="96"/>
      <c r="AW83" s="96"/>
      <c r="AX83" s="96"/>
      <c r="AY83" s="96"/>
      <c r="AZ83" s="96"/>
      <c r="BA83" s="96"/>
      <c r="BB83" s="96"/>
      <c r="BC83" s="96"/>
      <c r="BD83" s="96"/>
      <c r="BE83" s="96"/>
      <c r="BF83" s="96"/>
      <c r="BG83" s="96"/>
    </row>
    <row r="84" spans="1:59" s="96" customFormat="1" x14ac:dyDescent="0.25">
      <c r="R84" s="98">
        <v>3900</v>
      </c>
      <c r="S84" s="98">
        <v>1.65</v>
      </c>
    </row>
    <row r="85" spans="1:59" s="96" customFormat="1" x14ac:dyDescent="0.25">
      <c r="R85" s="98">
        <v>4000</v>
      </c>
      <c r="S85" s="98">
        <v>1.69</v>
      </c>
    </row>
    <row r="86" spans="1:59" s="96" customFormat="1" x14ac:dyDescent="0.25"/>
    <row r="87" spans="1:59" s="96" customFormat="1" x14ac:dyDescent="0.25"/>
    <row r="88" spans="1:59" s="96" customFormat="1" x14ac:dyDescent="0.25"/>
    <row r="89" spans="1:59" s="96" customFormat="1" x14ac:dyDescent="0.25"/>
    <row r="90" spans="1:59" s="96" customFormat="1" x14ac:dyDescent="0.25"/>
    <row r="91" spans="1:59" s="96" customFormat="1" x14ac:dyDescent="0.25"/>
    <row r="92" spans="1:59" s="96" customFormat="1" x14ac:dyDescent="0.25"/>
    <row r="93" spans="1:59" s="96" customFormat="1" x14ac:dyDescent="0.25"/>
    <row r="94" spans="1:59" s="96" customFormat="1" x14ac:dyDescent="0.25"/>
    <row r="95" spans="1:59" s="96" customFormat="1" x14ac:dyDescent="0.25"/>
    <row r="96" spans="1:59" s="96" customFormat="1" x14ac:dyDescent="0.25"/>
    <row r="97" s="96" customFormat="1" x14ac:dyDescent="0.25"/>
    <row r="98" s="96" customFormat="1" x14ac:dyDescent="0.25"/>
    <row r="99" s="96" customFormat="1" x14ac:dyDescent="0.25"/>
    <row r="100" s="96" customFormat="1" x14ac:dyDescent="0.25"/>
    <row r="101" s="96" customFormat="1" x14ac:dyDescent="0.25"/>
    <row r="102" s="96" customFormat="1" x14ac:dyDescent="0.25"/>
    <row r="103" s="96" customFormat="1" x14ac:dyDescent="0.25"/>
    <row r="104" s="96" customFormat="1" x14ac:dyDescent="0.25"/>
    <row r="105" s="96" customFormat="1" x14ac:dyDescent="0.25"/>
    <row r="106" s="96" customFormat="1" x14ac:dyDescent="0.25"/>
    <row r="107" s="96" customFormat="1" x14ac:dyDescent="0.25"/>
    <row r="108" s="96" customFormat="1" x14ac:dyDescent="0.25"/>
    <row r="109" s="96" customFormat="1" x14ac:dyDescent="0.25"/>
    <row r="110" s="96" customFormat="1" x14ac:dyDescent="0.25"/>
    <row r="111" s="96" customFormat="1" x14ac:dyDescent="0.25"/>
    <row r="112" s="96" customFormat="1" x14ac:dyDescent="0.25"/>
    <row r="113" s="96" customFormat="1" x14ac:dyDescent="0.25"/>
    <row r="114" s="96" customFormat="1" x14ac:dyDescent="0.25"/>
    <row r="115" s="96" customFormat="1" x14ac:dyDescent="0.25"/>
    <row r="116" s="96" customFormat="1" x14ac:dyDescent="0.25"/>
    <row r="117" s="96" customFormat="1" x14ac:dyDescent="0.25"/>
    <row r="118" s="96" customFormat="1" x14ac:dyDescent="0.25"/>
    <row r="119" s="96" customFormat="1" x14ac:dyDescent="0.25"/>
    <row r="120" s="96" customFormat="1" x14ac:dyDescent="0.25"/>
    <row r="121" s="96" customFormat="1" x14ac:dyDescent="0.25"/>
    <row r="122" s="96" customFormat="1" x14ac:dyDescent="0.25"/>
    <row r="123" s="96" customFormat="1" x14ac:dyDescent="0.25"/>
    <row r="124" s="96" customFormat="1" x14ac:dyDescent="0.25"/>
  </sheetData>
  <sheetProtection password="806B" sheet="1" objects="1" scenarios="1"/>
  <mergeCells count="33">
    <mergeCell ref="B75:D75"/>
    <mergeCell ref="B81:D81"/>
    <mergeCell ref="B82:D82"/>
    <mergeCell ref="B76:D76"/>
    <mergeCell ref="B77:D77"/>
    <mergeCell ref="B78:D78"/>
    <mergeCell ref="B79:D79"/>
    <mergeCell ref="B80:D80"/>
    <mergeCell ref="B70:D70"/>
    <mergeCell ref="B71:D71"/>
    <mergeCell ref="B72:D72"/>
    <mergeCell ref="B73:D73"/>
    <mergeCell ref="B74:D74"/>
    <mergeCell ref="B65:D65"/>
    <mergeCell ref="B66:D66"/>
    <mergeCell ref="B67:D67"/>
    <mergeCell ref="B68:D68"/>
    <mergeCell ref="B69:D69"/>
    <mergeCell ref="B11:D11"/>
    <mergeCell ref="A9:I9"/>
    <mergeCell ref="B60:D60"/>
    <mergeCell ref="T50:BG82"/>
    <mergeCell ref="A50:A58"/>
    <mergeCell ref="E50:E55"/>
    <mergeCell ref="F50:F59"/>
    <mergeCell ref="E58:E59"/>
    <mergeCell ref="D58:D59"/>
    <mergeCell ref="D54:D55"/>
    <mergeCell ref="C58:C59"/>
    <mergeCell ref="B61:D61"/>
    <mergeCell ref="B62:D62"/>
    <mergeCell ref="B63:D63"/>
    <mergeCell ref="B64:D64"/>
  </mergeCells>
  <dataValidations count="1">
    <dataValidation type="list" allowBlank="1" showInputMessage="1" showErrorMessage="1" sqref="B59">
      <formula1>Højde</formula1>
    </dataValidation>
  </dataValidations>
  <pageMargins left="0.7" right="0.7" top="0.75" bottom="0.75" header="0.3" footer="0.3"/>
  <pageSetup paperSize="9"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EmailTo xmlns="http://schemas.microsoft.com/sharepoint/v3" xsi:nil="true"/>
    <EmailSender xmlns="http://schemas.microsoft.com/sharepoint/v3" xsi:nil="true"/>
    <EmailFrom xmlns="http://schemas.microsoft.com/sharepoint/v3" xsi:nil="true"/>
    <EmailSubject xmlns="http://schemas.microsoft.com/sharepoint/v3" xsi:nil="true"/>
    <EmailCc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CCF4A6A125D2F45BEAE44196B7E3D21" ma:contentTypeVersion="5" ma:contentTypeDescription="Opret et nyt dokument." ma:contentTypeScope="" ma:versionID="004c9ee15bf42bac648e9fec1af14510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5c41dc93e4387b851c8a0f39689ec5f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EmailSender" minOccurs="0"/>
                <xsd:element ref="ns1:EmailTo" minOccurs="0"/>
                <xsd:element ref="ns1:EmailCc" minOccurs="0"/>
                <xsd:element ref="ns1:EmailFrom" minOccurs="0"/>
                <xsd:element ref="ns1:EmailSubject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EmailSender" ma:index="8" nillable="true" ma:displayName="E-mail-afsender" ma:hidden="true" ma:internalName="EmailSender">
      <xsd:simpleType>
        <xsd:restriction base="dms:Note"/>
      </xsd:simpleType>
    </xsd:element>
    <xsd:element name="EmailTo" ma:index="9" nillable="true" ma:displayName="E-mail Til" ma:hidden="true" ma:internalName="EmailTo">
      <xsd:simpleType>
        <xsd:restriction base="dms:Note"/>
      </xsd:simpleType>
    </xsd:element>
    <xsd:element name="EmailCc" ma:index="10" nillable="true" ma:displayName="E-mail Cc" ma:hidden="true" ma:internalName="EmailCc">
      <xsd:simpleType>
        <xsd:restriction base="dms:Note"/>
      </xsd:simpleType>
    </xsd:element>
    <xsd:element name="EmailFrom" ma:index="11" nillable="true" ma:displayName="E-mail Fra" ma:hidden="true" ma:internalName="EmailFrom">
      <xsd:simpleType>
        <xsd:restriction base="dms:Text"/>
      </xsd:simpleType>
    </xsd:element>
    <xsd:element name="EmailSubject" ma:index="12" nillable="true" ma:displayName="E-mail-emne" ma:hidden="true" ma:internalName="EmailSubject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 ma:readOnly="tru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DED1E32D-77E6-469C-9D6D-37828AD29B40}">
  <ds:schemaRefs>
    <ds:schemaRef ds:uri="http://schemas.microsoft.com/office/2006/metadata/properties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3A99F909-24C1-45B5-B042-1E2450D7E8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BED6033-2BB1-45FD-A9A4-BDB4B85F01C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2</vt:i4>
      </vt:variant>
    </vt:vector>
  </HeadingPairs>
  <TitlesOfParts>
    <vt:vector size="3" baseType="lpstr">
      <vt:lpstr>Ark1</vt:lpstr>
      <vt:lpstr>'Ark1'!Højde</vt:lpstr>
      <vt:lpstr>Højde</vt:lpstr>
    </vt:vector>
  </TitlesOfParts>
  <Company>Ribe Jernindustri A/S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Filip Rosenberg</dc:creator>
  <cp:lastModifiedBy>Thomas M. Dinesen</cp:lastModifiedBy>
  <cp:lastPrinted>2014-06-23T12:54:29Z</cp:lastPrinted>
  <dcterms:created xsi:type="dcterms:W3CDTF">2014-06-20T08:18:52Z</dcterms:created>
  <dcterms:modified xsi:type="dcterms:W3CDTF">2019-01-22T07:35:35Z</dcterms:modified>
</cp:coreProperties>
</file>