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3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/Users/leoniekhan/Desktop/"/>
    </mc:Choice>
  </mc:AlternateContent>
  <xr:revisionPtr revIDLastSave="0" documentId="8_{24DE4CCE-1469-A946-AFC9-6AA4045777DF}" xr6:coauthVersionLast="41" xr6:coauthVersionMax="41" xr10:uidLastSave="{00000000-0000-0000-0000-000000000000}"/>
  <bookViews>
    <workbookView xWindow="120" yWindow="460" windowWidth="20380" windowHeight="7940" xr2:uid="{00000000-000D-0000-FFFF-FFFF00000000}"/>
  </bookViews>
  <sheets>
    <sheet name="Output (W)" sheetId="1" r:id="rId1"/>
    <sheet name="Flow (l-h)" sheetId="3" r:id="rId2"/>
  </sheets>
  <definedNames>
    <definedName name="_xlnm.Print_Area" localSheetId="0">'Output (W)'!$A$1:$Q$63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2" i="1" l="1"/>
  <c r="C41" i="1" s="1"/>
  <c r="C41" i="3" s="1"/>
  <c r="D92" i="1"/>
  <c r="D41" i="1" s="1"/>
  <c r="E92" i="1"/>
  <c r="B92" i="1"/>
  <c r="B41" i="1" s="1"/>
  <c r="E41" i="1"/>
  <c r="A14" i="1"/>
  <c r="A37" i="1" s="1"/>
  <c r="A86" i="1" s="1"/>
  <c r="D15" i="3"/>
  <c r="D36" i="3" s="1"/>
  <c r="B15" i="3"/>
  <c r="B36" i="3" s="1"/>
  <c r="C14" i="3"/>
  <c r="C37" i="3" s="1"/>
  <c r="D14" i="3"/>
  <c r="D37" i="3" s="1"/>
  <c r="E14" i="3"/>
  <c r="E37" i="3" s="1"/>
  <c r="B14" i="3"/>
  <c r="B37" i="3" s="1"/>
  <c r="D40" i="1"/>
  <c r="D40" i="3" s="1"/>
  <c r="E37" i="1"/>
  <c r="E86" i="1" s="1"/>
  <c r="E40" i="1"/>
  <c r="E40" i="3" s="1"/>
  <c r="E42" i="1"/>
  <c r="E42" i="3" s="1"/>
  <c r="E43" i="1"/>
  <c r="E43" i="3" s="1"/>
  <c r="A34" i="3"/>
  <c r="A35" i="3"/>
  <c r="A30" i="3"/>
  <c r="A31" i="3"/>
  <c r="A32" i="3"/>
  <c r="A33" i="3"/>
  <c r="A18" i="3"/>
  <c r="A19" i="3"/>
  <c r="A20" i="3"/>
  <c r="A21" i="3"/>
  <c r="A22" i="3"/>
  <c r="A23" i="3"/>
  <c r="A24" i="3"/>
  <c r="A25" i="3"/>
  <c r="A26" i="3"/>
  <c r="A27" i="3"/>
  <c r="A28" i="3"/>
  <c r="A29" i="3"/>
  <c r="A17" i="3"/>
  <c r="D38" i="3"/>
  <c r="B13" i="3"/>
  <c r="B38" i="3" s="1"/>
  <c r="C37" i="1"/>
  <c r="C86" i="1" s="1"/>
  <c r="D37" i="1"/>
  <c r="D86" i="1" s="1"/>
  <c r="B37" i="1"/>
  <c r="B86" i="1" s="1"/>
  <c r="B43" i="1"/>
  <c r="B43" i="3" s="1"/>
  <c r="B42" i="1"/>
  <c r="B42" i="3" s="1"/>
  <c r="B40" i="1"/>
  <c r="B40" i="3" s="1"/>
  <c r="B38" i="1"/>
  <c r="B63" i="1"/>
  <c r="B10" i="1"/>
  <c r="B10" i="3" s="1"/>
  <c r="K8" i="3"/>
  <c r="N6" i="3"/>
  <c r="K6" i="3"/>
  <c r="H6" i="3"/>
  <c r="C43" i="1"/>
  <c r="C43" i="3" s="1"/>
  <c r="D43" i="1"/>
  <c r="D43" i="3" s="1"/>
  <c r="C42" i="1"/>
  <c r="C42" i="3" s="1"/>
  <c r="D42" i="1"/>
  <c r="D42" i="3" s="1"/>
  <c r="C40" i="1"/>
  <c r="C40" i="3" s="1"/>
  <c r="A45" i="1"/>
  <c r="A45" i="3" s="1"/>
  <c r="A10" i="1"/>
  <c r="A10" i="3" s="1"/>
  <c r="A15" i="1"/>
  <c r="A36" i="1" s="1"/>
  <c r="A13" i="1"/>
  <c r="A38" i="1" s="1"/>
  <c r="A87" i="1" s="1"/>
  <c r="H8" i="1"/>
  <c r="H8" i="3" s="1"/>
  <c r="N4" i="1"/>
  <c r="N4" i="3" s="1"/>
  <c r="K4" i="1"/>
  <c r="K4" i="3" s="1"/>
  <c r="H4" i="1"/>
  <c r="H4" i="3" s="1"/>
  <c r="H3" i="1"/>
  <c r="D7" i="1"/>
  <c r="D7" i="3" s="1"/>
  <c r="D6" i="3"/>
  <c r="D5" i="1"/>
  <c r="D5" i="3" s="1"/>
  <c r="D4" i="1"/>
  <c r="D4" i="3" s="1"/>
  <c r="D3" i="1"/>
  <c r="D3" i="3" s="1"/>
  <c r="A11" i="1"/>
  <c r="A11" i="3" s="1"/>
  <c r="Q6" i="1"/>
  <c r="D36" i="1"/>
  <c r="B36" i="1"/>
  <c r="H2" i="3" l="1"/>
  <c r="A15" i="3"/>
  <c r="A36" i="3" s="1"/>
  <c r="A14" i="3"/>
  <c r="A37" i="3" s="1"/>
  <c r="Q6" i="3"/>
  <c r="D41" i="3"/>
  <c r="D20" i="3" s="1"/>
  <c r="D20" i="1"/>
  <c r="D35" i="1" s="1"/>
  <c r="C20" i="1"/>
  <c r="C32" i="1" s="1"/>
  <c r="A13" i="3"/>
  <c r="A38" i="3" s="1"/>
  <c r="E41" i="3"/>
  <c r="E20" i="3" s="1"/>
  <c r="E20" i="1"/>
  <c r="E27" i="1" s="1"/>
  <c r="B41" i="3"/>
  <c r="B20" i="3" s="1"/>
  <c r="B20" i="1"/>
  <c r="D28" i="1"/>
  <c r="C20" i="3"/>
  <c r="D17" i="1" l="1"/>
  <c r="D34" i="1"/>
  <c r="D21" i="1"/>
  <c r="D22" i="1"/>
  <c r="D27" i="1"/>
  <c r="D26" i="1"/>
  <c r="D33" i="1"/>
  <c r="D16" i="1"/>
  <c r="C25" i="1"/>
  <c r="C34" i="1"/>
  <c r="E16" i="1"/>
  <c r="E35" i="1"/>
  <c r="E17" i="1"/>
  <c r="E25" i="1"/>
  <c r="C33" i="1"/>
  <c r="E33" i="1"/>
  <c r="E21" i="1"/>
  <c r="E23" i="1"/>
  <c r="C24" i="1"/>
  <c r="D23" i="1"/>
  <c r="D32" i="3"/>
  <c r="D29" i="3"/>
  <c r="C26" i="1"/>
  <c r="C19" i="1"/>
  <c r="C30" i="1"/>
  <c r="C27" i="1"/>
  <c r="D24" i="1"/>
  <c r="D25" i="1"/>
  <c r="D31" i="1"/>
  <c r="D29" i="1"/>
  <c r="D18" i="1"/>
  <c r="D19" i="1"/>
  <c r="D32" i="1"/>
  <c r="D30" i="1"/>
  <c r="C22" i="1"/>
  <c r="C17" i="1"/>
  <c r="C16" i="1"/>
  <c r="C31" i="1"/>
  <c r="C28" i="1"/>
  <c r="C23" i="1"/>
  <c r="C18" i="1"/>
  <c r="C21" i="1"/>
  <c r="C35" i="1"/>
  <c r="C29" i="1"/>
  <c r="D21" i="3"/>
  <c r="D16" i="3"/>
  <c r="D18" i="3"/>
  <c r="D24" i="3"/>
  <c r="D23" i="3"/>
  <c r="D17" i="3"/>
  <c r="D28" i="3"/>
  <c r="D22" i="3"/>
  <c r="D25" i="3"/>
  <c r="D31" i="3"/>
  <c r="D34" i="3"/>
  <c r="D33" i="3"/>
  <c r="D35" i="3"/>
  <c r="D30" i="3"/>
  <c r="D26" i="3"/>
  <c r="D27" i="3"/>
  <c r="D19" i="3"/>
  <c r="B28" i="1"/>
  <c r="B30" i="1"/>
  <c r="B21" i="1"/>
  <c r="B24" i="1"/>
  <c r="B22" i="1"/>
  <c r="B19" i="1"/>
  <c r="B17" i="1"/>
  <c r="B18" i="1"/>
  <c r="B32" i="1"/>
  <c r="B26" i="1"/>
  <c r="B25" i="1"/>
  <c r="B31" i="1"/>
  <c r="B16" i="1"/>
  <c r="B27" i="1"/>
  <c r="B33" i="1"/>
  <c r="B35" i="1"/>
  <c r="B34" i="1"/>
  <c r="B23" i="1"/>
  <c r="B29" i="1"/>
  <c r="E34" i="1"/>
  <c r="E19" i="1"/>
  <c r="E29" i="1"/>
  <c r="E31" i="1"/>
  <c r="E22" i="1"/>
  <c r="E24" i="1"/>
  <c r="E28" i="1"/>
  <c r="E18" i="1"/>
  <c r="E30" i="1"/>
  <c r="E32" i="1"/>
  <c r="E26" i="1"/>
  <c r="B26" i="3"/>
  <c r="B16" i="3"/>
  <c r="B23" i="3"/>
  <c r="B35" i="3"/>
  <c r="B30" i="3"/>
  <c r="B27" i="3"/>
  <c r="B18" i="3"/>
  <c r="B21" i="3"/>
  <c r="B24" i="3"/>
  <c r="B29" i="3"/>
  <c r="B31" i="3"/>
  <c r="B34" i="3"/>
  <c r="B33" i="3"/>
  <c r="B17" i="3"/>
  <c r="B22" i="3"/>
  <c r="B32" i="3"/>
  <c r="B19" i="3"/>
  <c r="B25" i="3"/>
  <c r="B28" i="3"/>
  <c r="C18" i="3"/>
  <c r="C28" i="3"/>
  <c r="C26" i="3"/>
  <c r="C16" i="3"/>
  <c r="C17" i="3"/>
  <c r="C27" i="3"/>
  <c r="C32" i="3"/>
  <c r="C23" i="3"/>
  <c r="C31" i="3"/>
  <c r="C19" i="3"/>
  <c r="C21" i="3"/>
  <c r="C29" i="3"/>
  <c r="C34" i="3"/>
  <c r="C30" i="3"/>
  <c r="C33" i="3"/>
  <c r="C24" i="3"/>
  <c r="C22" i="3"/>
  <c r="C25" i="3"/>
  <c r="C35" i="3"/>
  <c r="E26" i="3"/>
  <c r="E24" i="3"/>
  <c r="E23" i="3"/>
  <c r="E32" i="3"/>
  <c r="E29" i="3"/>
  <c r="E19" i="3"/>
  <c r="E28" i="3"/>
  <c r="E34" i="3"/>
  <c r="E17" i="3"/>
  <c r="E16" i="3"/>
  <c r="E25" i="3"/>
  <c r="E22" i="3"/>
  <c r="E35" i="3"/>
  <c r="E30" i="3"/>
  <c r="E33" i="3"/>
  <c r="E31" i="3"/>
  <c r="E21" i="3"/>
  <c r="E18" i="3"/>
  <c r="E27" i="3"/>
</calcChain>
</file>

<file path=xl/sharedStrings.xml><?xml version="1.0" encoding="utf-8"?>
<sst xmlns="http://schemas.openxmlformats.org/spreadsheetml/2006/main" count="109" uniqueCount="80">
  <si>
    <t>Højde [mm]</t>
  </si>
  <si>
    <t>Længde [mm]</t>
  </si>
  <si>
    <t>n</t>
  </si>
  <si>
    <t>KG/m</t>
  </si>
  <si>
    <t>L/m</t>
  </si>
  <si>
    <t>Ribe Jernindustri A/S</t>
  </si>
  <si>
    <t>Saltgade 11</t>
  </si>
  <si>
    <t>DK-6760 Ribe</t>
  </si>
  <si>
    <t>www.rio.dk</t>
  </si>
  <si>
    <t>www.hudevad.dk</t>
  </si>
  <si>
    <r>
      <t xml:space="preserve">W/m </t>
    </r>
    <r>
      <rPr>
        <b/>
        <sz val="8"/>
        <color indexed="9"/>
        <rFont val="Calibri"/>
        <family val="2"/>
      </rPr>
      <t>(75/65-20)</t>
    </r>
  </si>
  <si>
    <t>language</t>
  </si>
  <si>
    <t>Dansk</t>
  </si>
  <si>
    <t>Norsk</t>
  </si>
  <si>
    <t>Language:</t>
  </si>
  <si>
    <t>∆T</t>
  </si>
  <si>
    <t>/</t>
  </si>
  <si>
    <t>-</t>
  </si>
  <si>
    <r>
      <t xml:space="preserve">W/m </t>
    </r>
    <r>
      <rPr>
        <b/>
        <sz val="8"/>
        <rFont val="Calibri"/>
        <family val="2"/>
      </rPr>
      <t>(75/65-20)</t>
    </r>
  </si>
  <si>
    <r>
      <t>T</t>
    </r>
    <r>
      <rPr>
        <b/>
        <vertAlign val="subscript"/>
        <sz val="14"/>
        <color indexed="8"/>
        <rFont val="Calibri"/>
        <family val="2"/>
      </rPr>
      <t>f</t>
    </r>
  </si>
  <si>
    <r>
      <t>T</t>
    </r>
    <r>
      <rPr>
        <b/>
        <vertAlign val="subscript"/>
        <sz val="14"/>
        <color indexed="8"/>
        <rFont val="Calibri"/>
        <family val="2"/>
      </rPr>
      <t>r</t>
    </r>
  </si>
  <si>
    <r>
      <t>T</t>
    </r>
    <r>
      <rPr>
        <b/>
        <vertAlign val="subscript"/>
        <sz val="14"/>
        <color indexed="8"/>
        <rFont val="Calibri"/>
        <family val="2"/>
      </rPr>
      <t>i</t>
    </r>
  </si>
  <si>
    <r>
      <t>dT</t>
    </r>
    <r>
      <rPr>
        <b/>
        <vertAlign val="subscript"/>
        <sz val="14"/>
        <color indexed="8"/>
        <rFont val="Calibri"/>
        <family val="2"/>
      </rPr>
      <t>ln</t>
    </r>
  </si>
  <si>
    <t>www.hudevad.com</t>
  </si>
  <si>
    <t>Plomb'Art</t>
  </si>
  <si>
    <t>Kim Staeger-Holst</t>
  </si>
  <si>
    <t>Deutsch</t>
  </si>
  <si>
    <t>English</t>
  </si>
  <si>
    <t>François</t>
  </si>
  <si>
    <t>Svenska</t>
  </si>
  <si>
    <t>Tel.: +45 7542 0255</t>
  </si>
  <si>
    <t xml:space="preserve"> Tel.: +44 (0) 2476 88 1200</t>
  </si>
  <si>
    <t>Tel.: +33 180 815310</t>
  </si>
  <si>
    <t>Produkt type</t>
  </si>
  <si>
    <t>Indtast temperatursæt</t>
  </si>
  <si>
    <t>Enter temperature set</t>
  </si>
  <si>
    <t>Temperatursatz eingeben</t>
  </si>
  <si>
    <t>Fremløbstemperatur</t>
  </si>
  <si>
    <t>Flow temperature</t>
  </si>
  <si>
    <t>Vorlauftemperatur</t>
  </si>
  <si>
    <t>Returtemperatur</t>
  </si>
  <si>
    <t>Return temperature</t>
  </si>
  <si>
    <t>Rücklauftemperatur</t>
  </si>
  <si>
    <t>Rumtemperatur</t>
  </si>
  <si>
    <t>Room temperature</t>
  </si>
  <si>
    <t>Raumtemperatur</t>
  </si>
  <si>
    <t>Reduktionsfaktor * [%]</t>
  </si>
  <si>
    <t>Reduction factor * [%]</t>
  </si>
  <si>
    <t>Reduceringsfaktor * [%]</t>
  </si>
  <si>
    <t>Height [mm]</t>
  </si>
  <si>
    <t>Bauhöhe [mm]</t>
  </si>
  <si>
    <t>Length [mm]</t>
  </si>
  <si>
    <t>Baulänge [mm]</t>
  </si>
  <si>
    <t>Temperatursæt</t>
  </si>
  <si>
    <t>Temperature set</t>
  </si>
  <si>
    <t>Temperatursatz</t>
  </si>
  <si>
    <t>*Reduceringsfaktor anvendes ved reduktion af varmeydelsen, f.eks. hvor radiatorer skal monteres i grav eller under loft</t>
  </si>
  <si>
    <t>*The reduction factor is used for heat output reduction, e.g. when radiators are to be installed in trenches or under ceilings</t>
  </si>
  <si>
    <t>*Der Reduktionsfaktor wird für die Reduzierung der Wärmeleistung verwendet, z.B. wenn Heizkörper in Gräben oder unter Decken zu montieren sind</t>
  </si>
  <si>
    <t>ALT MED GULT SKAL UDFYLDES!!!</t>
  </si>
  <si>
    <t>TILLÆG</t>
  </si>
  <si>
    <t>Stamdata</t>
  </si>
  <si>
    <t>Vægmonteret</t>
  </si>
  <si>
    <t>Gulvmonteret</t>
  </si>
  <si>
    <t>Wandmontiert</t>
  </si>
  <si>
    <t>Bodenmontiert</t>
  </si>
  <si>
    <t>Wall mounted</t>
  </si>
  <si>
    <t>Floot mounted</t>
  </si>
  <si>
    <t>Printed:</t>
  </si>
  <si>
    <t>Rakon</t>
  </si>
  <si>
    <t>2-20</t>
  </si>
  <si>
    <t>2-30</t>
  </si>
  <si>
    <t>3-20</t>
  </si>
  <si>
    <t>3-30</t>
  </si>
  <si>
    <t>2-Rør</t>
  </si>
  <si>
    <t>3-Rør</t>
  </si>
  <si>
    <t>Type [mm]</t>
  </si>
  <si>
    <t>Record Hall Bsuiness Ctr, Rm 215, 16-16A Baldwin Gardens</t>
  </si>
  <si>
    <t>Hatton Garden, London EC1N 7RJ</t>
  </si>
  <si>
    <t>Hudevad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</si>
</sst>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"/>
    <numFmt numFmtId="166" formatCode="0\ \W"/>
    <numFmt numFmtId="167" formatCode="0\˚\C"/>
    <numFmt numFmtId="168" formatCode="0\ &quot;l/h&quot;"/>
    <numFmt numFmtId="169" formatCode="dd/mm/yyyy;@"/>
  </numFmts>
  <fonts count="28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name val="Verdana"/>
      <family val="2"/>
    </font>
    <font>
      <b/>
      <sz val="8"/>
      <name val="Calibri"/>
      <family val="2"/>
    </font>
    <font>
      <b/>
      <vertAlign val="subscript"/>
      <sz val="14"/>
      <color indexed="8"/>
      <name val="Calibri"/>
      <family val="2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5A73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ck">
        <color theme="0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thick">
        <color theme="0"/>
      </left>
      <right/>
      <top style="medium">
        <color theme="0"/>
      </top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6">
    <xf numFmtId="0" fontId="0" fillId="0" borderId="0"/>
    <xf numFmtId="0" fontId="6" fillId="0" borderId="0" applyNumberFormat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7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49" fontId="13" fillId="2" borderId="0" xfId="0" applyNumberFormat="1" applyFont="1" applyFill="1" applyBorder="1" applyAlignment="1" applyProtection="1">
      <alignment horizontal="center" vertical="center"/>
      <protection hidden="1"/>
    </xf>
    <xf numFmtId="0" fontId="14" fillId="2" borderId="0" xfId="3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4" fillId="2" borderId="0" xfId="3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3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3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 applyProtection="1">
      <alignment horizontal="left" vertical="center"/>
      <protection hidden="1"/>
    </xf>
    <xf numFmtId="0" fontId="0" fillId="4" borderId="9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16" fillId="2" borderId="7" xfId="0" applyFont="1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7" fillId="4" borderId="43" xfId="0" applyFont="1" applyFill="1" applyBorder="1" applyAlignment="1">
      <alignment horizontal="center" vertical="center"/>
    </xf>
    <xf numFmtId="165" fontId="2" fillId="4" borderId="16" xfId="0" applyNumberFormat="1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165" fontId="2" fillId="4" borderId="17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10" fillId="3" borderId="19" xfId="0" applyFont="1" applyFill="1" applyBorder="1" applyAlignment="1" applyProtection="1">
      <alignment horizontal="left" vertical="center"/>
      <protection hidden="1"/>
    </xf>
    <xf numFmtId="0" fontId="18" fillId="2" borderId="20" xfId="0" applyFont="1" applyFill="1" applyBorder="1" applyAlignment="1" applyProtection="1">
      <alignment horizontal="center" vertical="center"/>
      <protection hidden="1"/>
    </xf>
    <xf numFmtId="0" fontId="19" fillId="2" borderId="21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14" xfId="0" applyFont="1" applyFill="1" applyBorder="1" applyAlignment="1" applyProtection="1">
      <alignment horizontal="left" vertical="center"/>
      <protection hidden="1"/>
    </xf>
    <xf numFmtId="9" fontId="10" fillId="3" borderId="1" xfId="5" applyFon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16" fillId="2" borderId="22" xfId="0" applyFont="1" applyFill="1" applyBorder="1" applyAlignment="1" applyProtection="1">
      <alignment vertical="top"/>
      <protection hidden="1"/>
    </xf>
    <xf numFmtId="0" fontId="16" fillId="2" borderId="7" xfId="0" applyFont="1" applyFill="1" applyBorder="1" applyAlignment="1" applyProtection="1">
      <alignment vertical="top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20" fillId="0" borderId="9" xfId="0" applyFont="1" applyBorder="1"/>
    <xf numFmtId="0" fontId="0" fillId="0" borderId="9" xfId="0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" fontId="8" fillId="5" borderId="16" xfId="0" applyNumberFormat="1" applyFont="1" applyFill="1" applyBorder="1" applyAlignment="1" applyProtection="1">
      <alignment horizontal="center" vertical="center"/>
      <protection hidden="1"/>
    </xf>
    <xf numFmtId="0" fontId="8" fillId="5" borderId="23" xfId="0" applyFont="1" applyFill="1" applyBorder="1" applyAlignment="1" applyProtection="1">
      <alignment horizontal="center" vertical="center"/>
      <protection hidden="1"/>
    </xf>
    <xf numFmtId="0" fontId="22" fillId="3" borderId="45" xfId="0" applyFont="1" applyFill="1" applyBorder="1" applyAlignment="1" applyProtection="1">
      <alignment vertical="center"/>
      <protection hidden="1"/>
    </xf>
    <xf numFmtId="0" fontId="22" fillId="3" borderId="46" xfId="0" applyFont="1" applyFill="1" applyBorder="1" applyAlignment="1" applyProtection="1">
      <alignment vertical="center"/>
      <protection hidden="1"/>
    </xf>
    <xf numFmtId="9" fontId="10" fillId="5" borderId="1" xfId="5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10" fillId="3" borderId="47" xfId="0" applyFont="1" applyFill="1" applyBorder="1" applyAlignment="1" applyProtection="1">
      <alignment horizontal="center" vertical="center"/>
      <protection hidden="1"/>
    </xf>
    <xf numFmtId="166" fontId="0" fillId="2" borderId="14" xfId="0" applyNumberFormat="1" applyFill="1" applyBorder="1" applyAlignment="1">
      <alignment horizontal="center" vertical="center"/>
    </xf>
    <xf numFmtId="166" fontId="0" fillId="2" borderId="26" xfId="0" applyNumberFormat="1" applyFill="1" applyBorder="1" applyAlignment="1">
      <alignment horizontal="center" vertical="center"/>
    </xf>
    <xf numFmtId="166" fontId="8" fillId="5" borderId="26" xfId="0" applyNumberFormat="1" applyFont="1" applyFill="1" applyBorder="1" applyAlignment="1">
      <alignment horizontal="center" vertical="center"/>
    </xf>
    <xf numFmtId="0" fontId="0" fillId="6" borderId="15" xfId="0" applyFill="1" applyBorder="1" applyAlignment="1" applyProtection="1">
      <alignment horizontal="center" vertical="center"/>
      <protection locked="0"/>
    </xf>
    <xf numFmtId="0" fontId="20" fillId="0" borderId="9" xfId="0" applyFont="1" applyBorder="1" applyAlignment="1">
      <alignment vertical="center" wrapText="1"/>
    </xf>
    <xf numFmtId="0" fontId="8" fillId="5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168" fontId="0" fillId="2" borderId="26" xfId="0" applyNumberFormat="1" applyFill="1" applyBorder="1" applyAlignment="1">
      <alignment horizontal="center" vertical="center"/>
    </xf>
    <xf numFmtId="168" fontId="8" fillId="5" borderId="26" xfId="0" applyNumberFormat="1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  <protection hidden="1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hidden="1"/>
    </xf>
    <xf numFmtId="9" fontId="17" fillId="6" borderId="43" xfId="0" applyNumberFormat="1" applyFont="1" applyFill="1" applyBorder="1" applyAlignment="1">
      <alignment horizontal="center" vertical="center"/>
    </xf>
    <xf numFmtId="0" fontId="10" fillId="3" borderId="50" xfId="0" applyFont="1" applyFill="1" applyBorder="1" applyAlignment="1" applyProtection="1">
      <alignment horizontal="center" vertical="center"/>
      <protection hidden="1"/>
    </xf>
    <xf numFmtId="169" fontId="16" fillId="2" borderId="30" xfId="0" applyNumberFormat="1" applyFont="1" applyFill="1" applyBorder="1" applyAlignment="1">
      <alignment horizontal="center" vertical="top"/>
    </xf>
    <xf numFmtId="0" fontId="10" fillId="3" borderId="51" xfId="0" applyFont="1" applyFill="1" applyBorder="1" applyAlignment="1" applyProtection="1">
      <alignment horizontal="center" vertical="center"/>
      <protection hidden="1"/>
    </xf>
    <xf numFmtId="0" fontId="10" fillId="3" borderId="52" xfId="0" applyFont="1" applyFill="1" applyBorder="1" applyAlignment="1" applyProtection="1">
      <alignment horizontal="center" vertical="center"/>
      <protection hidden="1"/>
    </xf>
    <xf numFmtId="0" fontId="10" fillId="3" borderId="53" xfId="0" applyFont="1" applyFill="1" applyBorder="1" applyAlignment="1" applyProtection="1">
      <alignment horizontal="center" vertical="center"/>
      <protection hidden="1"/>
    </xf>
    <xf numFmtId="166" fontId="8" fillId="5" borderId="31" xfId="0" applyNumberFormat="1" applyFont="1" applyFill="1" applyBorder="1" applyAlignment="1">
      <alignment horizontal="center" vertical="center"/>
    </xf>
    <xf numFmtId="166" fontId="0" fillId="2" borderId="31" xfId="0" applyNumberForma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6" fontId="0" fillId="2" borderId="0" xfId="0" applyNumberForma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 applyProtection="1">
      <alignment horizontal="center" vertical="center"/>
      <protection hidden="1"/>
    </xf>
    <xf numFmtId="166" fontId="0" fillId="2" borderId="6" xfId="0" applyNumberFormat="1" applyFill="1" applyBorder="1" applyAlignment="1">
      <alignment horizontal="center" vertical="center"/>
    </xf>
    <xf numFmtId="166" fontId="8" fillId="2" borderId="6" xfId="0" applyNumberFormat="1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 applyProtection="1">
      <alignment horizontal="center" vertical="center"/>
      <protection hidden="1"/>
    </xf>
    <xf numFmtId="0" fontId="24" fillId="4" borderId="22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168" fontId="8" fillId="5" borderId="31" xfId="0" applyNumberFormat="1" applyFont="1" applyFill="1" applyBorder="1" applyAlignment="1">
      <alignment horizontal="center" vertical="center"/>
    </xf>
    <xf numFmtId="168" fontId="0" fillId="2" borderId="31" xfId="0" applyNumberForma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20" fillId="0" borderId="9" xfId="0" applyFont="1" applyBorder="1"/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6" xfId="0" applyFont="1" applyFill="1" applyBorder="1" applyAlignment="1" applyProtection="1">
      <alignment vertical="center"/>
      <protection hidden="1"/>
    </xf>
    <xf numFmtId="0" fontId="10" fillId="3" borderId="54" xfId="0" applyFont="1" applyFill="1" applyBorder="1" applyAlignment="1" applyProtection="1">
      <alignment horizontal="center" vertical="center"/>
      <protection hidden="1"/>
    </xf>
    <xf numFmtId="0" fontId="21" fillId="2" borderId="4" xfId="0" applyFont="1" applyFill="1" applyBorder="1" applyAlignment="1" applyProtection="1">
      <alignment vertical="center"/>
      <protection hidden="1"/>
    </xf>
    <xf numFmtId="0" fontId="21" fillId="2" borderId="5" xfId="0" applyFont="1" applyFill="1" applyBorder="1" applyAlignment="1" applyProtection="1">
      <alignment vertical="center"/>
      <protection hidden="1"/>
    </xf>
    <xf numFmtId="0" fontId="21" fillId="2" borderId="0" xfId="0" applyFont="1" applyFill="1" applyBorder="1" applyAlignment="1" applyProtection="1">
      <alignment vertical="center"/>
      <protection hidden="1"/>
    </xf>
    <xf numFmtId="0" fontId="21" fillId="2" borderId="6" xfId="0" applyFont="1" applyFill="1" applyBorder="1" applyAlignment="1" applyProtection="1">
      <alignment vertical="center"/>
      <protection hidden="1"/>
    </xf>
    <xf numFmtId="168" fontId="0" fillId="2" borderId="0" xfId="0" applyNumberFormat="1" applyFill="1" applyBorder="1" applyAlignment="1">
      <alignment horizontal="center" vertical="center"/>
    </xf>
    <xf numFmtId="168" fontId="8" fillId="2" borderId="0" xfId="0" applyNumberFormat="1" applyFont="1" applyFill="1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/>
    </xf>
    <xf numFmtId="168" fontId="8" fillId="2" borderId="6" xfId="0" applyNumberFormat="1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vertical="center"/>
    </xf>
    <xf numFmtId="166" fontId="0" fillId="2" borderId="13" xfId="0" applyNumberForma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3" borderId="55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5" borderId="32" xfId="0" applyNumberFormat="1" applyFont="1" applyFill="1" applyBorder="1" applyAlignment="1">
      <alignment horizontal="center" vertical="center"/>
    </xf>
    <xf numFmtId="166" fontId="0" fillId="2" borderId="32" xfId="0" applyNumberForma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16" fillId="2" borderId="19" xfId="0" applyFont="1" applyFill="1" applyBorder="1" applyAlignment="1" applyProtection="1">
      <alignment horizontal="left" vertical="top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 vertical="center"/>
    </xf>
    <xf numFmtId="0" fontId="24" fillId="4" borderId="4" xfId="0" applyFont="1" applyFill="1" applyBorder="1" applyAlignment="1">
      <alignment vertical="center"/>
    </xf>
    <xf numFmtId="0" fontId="24" fillId="4" borderId="5" xfId="0" applyFont="1" applyFill="1" applyBorder="1" applyAlignment="1">
      <alignment vertical="center"/>
    </xf>
    <xf numFmtId="168" fontId="0" fillId="2" borderId="13" xfId="0" applyNumberFormat="1" applyFill="1" applyBorder="1" applyAlignment="1">
      <alignment horizontal="center" vertical="center"/>
    </xf>
    <xf numFmtId="168" fontId="0" fillId="2" borderId="1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3" borderId="56" xfId="0" applyFont="1" applyFill="1" applyBorder="1" applyAlignment="1" applyProtection="1">
      <alignment horizontal="center" vertical="center"/>
      <protection hidden="1"/>
    </xf>
    <xf numFmtId="0" fontId="10" fillId="3" borderId="57" xfId="0" applyFont="1" applyFill="1" applyBorder="1" applyAlignment="1" applyProtection="1">
      <alignment horizontal="center" vertical="center"/>
      <protection hidden="1"/>
    </xf>
    <xf numFmtId="0" fontId="10" fillId="3" borderId="5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166" fontId="0" fillId="2" borderId="34" xfId="0" applyNumberFormat="1" applyFill="1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166" fontId="8" fillId="5" borderId="34" xfId="0" applyNumberFormat="1" applyFont="1" applyFill="1" applyBorder="1" applyAlignment="1">
      <alignment horizontal="center" vertical="center"/>
    </xf>
    <xf numFmtId="166" fontId="8" fillId="5" borderId="17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6" fontId="8" fillId="2" borderId="13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0" fillId="2" borderId="34" xfId="0" applyNumberFormat="1" applyFill="1" applyBorder="1" applyAlignment="1">
      <alignment horizontal="center" vertical="center"/>
    </xf>
    <xf numFmtId="168" fontId="0" fillId="2" borderId="17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8" fillId="5" borderId="32" xfId="0" applyNumberFormat="1" applyFont="1" applyFill="1" applyBorder="1" applyAlignment="1">
      <alignment horizontal="center" vertical="center"/>
    </xf>
    <xf numFmtId="168" fontId="0" fillId="2" borderId="32" xfId="0" applyNumberFormat="1" applyFill="1" applyBorder="1" applyAlignment="1">
      <alignment horizontal="center" vertical="center"/>
    </xf>
    <xf numFmtId="168" fontId="8" fillId="5" borderId="34" xfId="0" applyNumberFormat="1" applyFont="1" applyFill="1" applyBorder="1" applyAlignment="1">
      <alignment horizontal="center" vertical="center"/>
    </xf>
    <xf numFmtId="168" fontId="8" fillId="5" borderId="17" xfId="0" applyNumberFormat="1" applyFont="1" applyFill="1" applyBorder="1" applyAlignment="1">
      <alignment horizontal="center" vertical="center"/>
    </xf>
    <xf numFmtId="0" fontId="10" fillId="3" borderId="59" xfId="0" applyFont="1" applyFill="1" applyBorder="1" applyAlignment="1" applyProtection="1">
      <alignment horizontal="center" vertical="center"/>
      <protection hidden="1"/>
    </xf>
    <xf numFmtId="0" fontId="0" fillId="4" borderId="18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49" fontId="10" fillId="3" borderId="53" xfId="0" applyNumberFormat="1" applyFont="1" applyFill="1" applyBorder="1" applyAlignment="1" applyProtection="1">
      <alignment horizontal="center" vertical="center"/>
      <protection hidden="1"/>
    </xf>
    <xf numFmtId="49" fontId="10" fillId="3" borderId="47" xfId="0" applyNumberFormat="1" applyFont="1" applyFill="1" applyBorder="1" applyAlignment="1" applyProtection="1">
      <alignment horizontal="center" vertical="center"/>
      <protection hidden="1"/>
    </xf>
    <xf numFmtId="49" fontId="10" fillId="3" borderId="59" xfId="0" applyNumberFormat="1" applyFont="1" applyFill="1" applyBorder="1" applyAlignment="1" applyProtection="1">
      <alignment horizontal="center" vertical="center"/>
      <protection hidden="1"/>
    </xf>
    <xf numFmtId="0" fontId="10" fillId="3" borderId="62" xfId="0" applyFont="1" applyFill="1" applyBorder="1" applyAlignment="1" applyProtection="1">
      <alignment horizontal="center" vertical="center"/>
      <protection hidden="1"/>
    </xf>
    <xf numFmtId="0" fontId="10" fillId="3" borderId="60" xfId="0" applyFont="1" applyFill="1" applyBorder="1" applyAlignment="1" applyProtection="1">
      <alignment horizontal="center" vertical="center"/>
      <protection hidden="1"/>
    </xf>
    <xf numFmtId="0" fontId="10" fillId="3" borderId="61" xfId="0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center" vertical="center"/>
      <protection hidden="1"/>
    </xf>
    <xf numFmtId="0" fontId="21" fillId="2" borderId="4" xfId="0" applyFont="1" applyFill="1" applyBorder="1" applyAlignment="1" applyProtection="1">
      <alignment horizontal="center" vertical="center"/>
      <protection hidden="1"/>
    </xf>
    <xf numFmtId="0" fontId="21" fillId="2" borderId="5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21" fillId="2" borderId="6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169" fontId="16" fillId="2" borderId="37" xfId="0" applyNumberFormat="1" applyFont="1" applyFill="1" applyBorder="1" applyAlignment="1" applyProtection="1">
      <alignment horizontal="center" vertical="top"/>
      <protection hidden="1"/>
    </xf>
    <xf numFmtId="169" fontId="16" fillId="2" borderId="38" xfId="0" applyNumberFormat="1" applyFont="1" applyFill="1" applyBorder="1" applyAlignment="1" applyProtection="1">
      <alignment horizontal="center" vertical="top"/>
      <protection hidden="1"/>
    </xf>
    <xf numFmtId="0" fontId="10" fillId="3" borderId="64" xfId="0" applyFont="1" applyFill="1" applyBorder="1" applyAlignment="1" applyProtection="1">
      <alignment horizontal="center" vertical="center"/>
      <protection hidden="1"/>
    </xf>
    <xf numFmtId="0" fontId="10" fillId="3" borderId="67" xfId="0" applyFont="1" applyFill="1" applyBorder="1" applyAlignment="1" applyProtection="1">
      <alignment horizontal="center" vertical="center"/>
      <protection hidden="1"/>
    </xf>
    <xf numFmtId="0" fontId="10" fillId="3" borderId="65" xfId="0" applyFont="1" applyFill="1" applyBorder="1" applyAlignment="1" applyProtection="1">
      <alignment horizontal="center" vertical="center"/>
      <protection hidden="1"/>
    </xf>
    <xf numFmtId="0" fontId="10" fillId="3" borderId="66" xfId="0" applyFont="1" applyFill="1" applyBorder="1" applyAlignment="1" applyProtection="1">
      <alignment horizontal="center" vertical="center"/>
      <protection hidden="1"/>
    </xf>
    <xf numFmtId="0" fontId="10" fillId="3" borderId="45" xfId="0" applyFont="1" applyFill="1" applyBorder="1" applyAlignment="1" applyProtection="1">
      <alignment horizontal="center" vertical="center"/>
      <protection hidden="1"/>
    </xf>
    <xf numFmtId="0" fontId="10" fillId="3" borderId="4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3" borderId="68" xfId="0" applyFont="1" applyFill="1" applyBorder="1" applyAlignment="1" applyProtection="1">
      <alignment horizontal="center" vertical="center"/>
      <protection hidden="1"/>
    </xf>
    <xf numFmtId="0" fontId="10" fillId="3" borderId="5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6" fillId="2" borderId="27" xfId="0" applyFont="1" applyFill="1" applyBorder="1" applyAlignment="1" applyProtection="1">
      <alignment horizontal="center" vertical="center"/>
      <protection hidden="1"/>
    </xf>
    <xf numFmtId="0" fontId="26" fillId="2" borderId="28" xfId="0" applyFont="1" applyFill="1" applyBorder="1" applyAlignment="1" applyProtection="1">
      <alignment horizontal="center" vertical="center"/>
      <protection hidden="1"/>
    </xf>
    <xf numFmtId="0" fontId="26" fillId="2" borderId="35" xfId="0" applyFont="1" applyFill="1" applyBorder="1" applyAlignment="1" applyProtection="1">
      <alignment horizontal="center" vertical="center"/>
      <protection hidden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2" borderId="29" xfId="0" applyFont="1" applyFill="1" applyBorder="1" applyAlignment="1" applyProtection="1">
      <alignment horizontal="center" vertical="center"/>
      <protection hidden="1"/>
    </xf>
    <xf numFmtId="0" fontId="26" fillId="2" borderId="36" xfId="0" applyFont="1" applyFill="1" applyBorder="1" applyAlignment="1" applyProtection="1">
      <alignment horizontal="center" vertical="center"/>
      <protection hidden="1"/>
    </xf>
    <xf numFmtId="0" fontId="19" fillId="2" borderId="39" xfId="0" applyFont="1" applyFill="1" applyBorder="1" applyAlignment="1" applyProtection="1">
      <alignment horizontal="center" vertical="center"/>
      <protection hidden="1"/>
    </xf>
    <xf numFmtId="0" fontId="19" fillId="2" borderId="11" xfId="0" applyFont="1" applyFill="1" applyBorder="1" applyAlignment="1" applyProtection="1">
      <alignment horizontal="center" vertical="center"/>
      <protection hidden="1"/>
    </xf>
    <xf numFmtId="0" fontId="19" fillId="2" borderId="12" xfId="0" applyFont="1" applyFill="1" applyBorder="1" applyAlignment="1" applyProtection="1">
      <alignment horizontal="center" vertical="center"/>
      <protection hidden="1"/>
    </xf>
    <xf numFmtId="167" fontId="15" fillId="5" borderId="19" xfId="0" applyNumberFormat="1" applyFont="1" applyFill="1" applyBorder="1" applyAlignment="1" applyProtection="1">
      <alignment horizontal="center" vertical="center"/>
      <protection locked="0"/>
    </xf>
    <xf numFmtId="167" fontId="15" fillId="5" borderId="13" xfId="0" applyNumberFormat="1" applyFont="1" applyFill="1" applyBorder="1" applyAlignment="1" applyProtection="1">
      <alignment horizontal="center" vertical="center"/>
      <protection locked="0"/>
    </xf>
    <xf numFmtId="167" fontId="15" fillId="5" borderId="14" xfId="0" applyNumberFormat="1" applyFont="1" applyFill="1" applyBorder="1" applyAlignment="1" applyProtection="1">
      <alignment horizontal="center" vertical="center"/>
      <protection locked="0"/>
    </xf>
    <xf numFmtId="167" fontId="15" fillId="5" borderId="30" xfId="0" applyNumberFormat="1" applyFont="1" applyFill="1" applyBorder="1" applyAlignment="1" applyProtection="1">
      <alignment horizontal="center" vertical="center"/>
      <protection locked="0"/>
    </xf>
    <xf numFmtId="167" fontId="15" fillId="5" borderId="37" xfId="0" applyNumberFormat="1" applyFont="1" applyFill="1" applyBorder="1" applyAlignment="1" applyProtection="1">
      <alignment horizontal="center" vertical="center"/>
      <protection locked="0"/>
    </xf>
    <xf numFmtId="167" fontId="15" fillId="5" borderId="38" xfId="0" applyNumberFormat="1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hidden="1"/>
    </xf>
    <xf numFmtId="0" fontId="19" fillId="2" borderId="40" xfId="0" applyFont="1" applyFill="1" applyBorder="1" applyAlignment="1" applyProtection="1">
      <alignment horizontal="center" vertical="center"/>
      <protection hidden="1"/>
    </xf>
    <xf numFmtId="167" fontId="25" fillId="2" borderId="3" xfId="0" applyNumberFormat="1" applyFont="1" applyFill="1" applyBorder="1" applyAlignment="1" applyProtection="1">
      <alignment horizontal="center" vertical="center"/>
      <protection hidden="1"/>
    </xf>
    <xf numFmtId="167" fontId="25" fillId="2" borderId="22" xfId="0" applyNumberFormat="1" applyFont="1" applyFill="1" applyBorder="1" applyAlignment="1" applyProtection="1">
      <alignment horizontal="center" vertical="center"/>
      <protection hidden="1"/>
    </xf>
    <xf numFmtId="0" fontId="15" fillId="3" borderId="50" xfId="0" applyFont="1" applyFill="1" applyBorder="1" applyAlignment="1" applyProtection="1">
      <alignment horizontal="center" vertical="center"/>
      <protection hidden="1"/>
    </xf>
    <xf numFmtId="0" fontId="15" fillId="3" borderId="60" xfId="0" applyFont="1" applyFill="1" applyBorder="1" applyAlignment="1" applyProtection="1">
      <alignment horizontal="center" vertical="center"/>
      <protection hidden="1"/>
    </xf>
    <xf numFmtId="0" fontId="15" fillId="3" borderId="61" xfId="0" applyFont="1" applyFill="1" applyBorder="1" applyAlignment="1" applyProtection="1">
      <alignment horizontal="center" vertical="center"/>
      <protection hidden="1"/>
    </xf>
    <xf numFmtId="0" fontId="10" fillId="3" borderId="56" xfId="0" applyFont="1" applyFill="1" applyBorder="1" applyAlignment="1" applyProtection="1">
      <alignment horizontal="center" vertical="center"/>
      <protection hidden="1"/>
    </xf>
    <xf numFmtId="0" fontId="10" fillId="3" borderId="57" xfId="0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0" fontId="10" fillId="3" borderId="63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167" fontId="15" fillId="3" borderId="19" xfId="0" applyNumberFormat="1" applyFont="1" applyFill="1" applyBorder="1" applyAlignment="1" applyProtection="1">
      <alignment horizontal="center" vertical="center"/>
      <protection hidden="1"/>
    </xf>
    <xf numFmtId="167" fontId="15" fillId="3" borderId="13" xfId="0" applyNumberFormat="1" applyFont="1" applyFill="1" applyBorder="1" applyAlignment="1" applyProtection="1">
      <alignment horizontal="center" vertical="center"/>
      <protection hidden="1"/>
    </xf>
    <xf numFmtId="167" fontId="15" fillId="3" borderId="14" xfId="0" applyNumberFormat="1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15" fillId="3" borderId="22" xfId="0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167" fontId="15" fillId="3" borderId="30" xfId="0" applyNumberFormat="1" applyFont="1" applyFill="1" applyBorder="1" applyAlignment="1" applyProtection="1">
      <alignment horizontal="center" vertical="center"/>
      <protection hidden="1"/>
    </xf>
    <xf numFmtId="167" fontId="15" fillId="3" borderId="37" xfId="0" applyNumberFormat="1" applyFont="1" applyFill="1" applyBorder="1" applyAlignment="1" applyProtection="1">
      <alignment horizontal="center" vertical="center"/>
      <protection hidden="1"/>
    </xf>
    <xf numFmtId="167" fontId="15" fillId="3" borderId="38" xfId="0" applyNumberFormat="1" applyFont="1" applyFill="1" applyBorder="1" applyAlignment="1" applyProtection="1">
      <alignment horizontal="center" vertical="center"/>
      <protection hidden="1"/>
    </xf>
  </cellXfs>
  <cellStyles count="6">
    <cellStyle name="F6" xfId="1" xr:uid="{00000000-0005-0000-0000-000000000000}"/>
    <cellStyle name="F6 - Type1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$U$17" fmlaRange="$U$19:$U$2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5" Type="http://schemas.openxmlformats.org/officeDocument/2006/relationships/image" Target="../media/image6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133350</xdr:colOff>
      <xdr:row>6</xdr:row>
      <xdr:rowOff>153471</xdr:rowOff>
    </xdr:from>
    <xdr:ext cx="828674" cy="264560"/>
    <xdr:sp macro="[0]!Udskriv" textlink="">
      <xdr:nvSpPr>
        <xdr:cNvPr id="5" name="Rektange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29475" y="1448871"/>
          <a:ext cx="828674" cy="264560"/>
        </a:xfrm>
        <a:prstGeom prst="rect">
          <a:avLst/>
        </a:prstGeom>
        <a:solidFill>
          <a:srgbClr val="005A73"/>
        </a:solidFill>
        <a:ln>
          <a:solidFill>
            <a:schemeClr val="tx1"/>
          </a:solidFill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 prstMaterial="dk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lang="da-DK" sz="1100" b="1">
              <a:solidFill>
                <a:schemeClr val="bg1"/>
              </a:solidFill>
            </a:rPr>
            <a:t>Print</a:t>
          </a:r>
        </a:p>
      </xdr:txBody>
    </xdr:sp>
    <xdr:clientData/>
  </xdr:oneCellAnchor>
  <xdr:twoCellAnchor editAs="oneCell">
    <xdr:from>
      <xdr:col>15</xdr:col>
      <xdr:colOff>390525</xdr:colOff>
      <xdr:row>60</xdr:row>
      <xdr:rowOff>47625</xdr:rowOff>
    </xdr:from>
    <xdr:to>
      <xdr:col>16</xdr:col>
      <xdr:colOff>495300</xdr:colOff>
      <xdr:row>62</xdr:row>
      <xdr:rowOff>133350</xdr:rowOff>
    </xdr:to>
    <xdr:pic>
      <xdr:nvPicPr>
        <xdr:cNvPr id="5477" name="Billede 16" descr="http://www.certification-experts.com/wp-content/uploads/2012/10/CE-logo1.jpg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977" t="9644" r="19044" b="17262"/>
        <a:stretch>
          <a:fillRect/>
        </a:stretch>
      </xdr:blipFill>
      <xdr:spPr bwMode="auto">
        <a:xfrm>
          <a:off x="9144000" y="12058650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66675</xdr:colOff>
      <xdr:row>60</xdr:row>
      <xdr:rowOff>19050</xdr:rowOff>
    </xdr:from>
    <xdr:to>
      <xdr:col>15</xdr:col>
      <xdr:colOff>323850</xdr:colOff>
      <xdr:row>62</xdr:row>
      <xdr:rowOff>152400</xdr:rowOff>
    </xdr:to>
    <xdr:pic>
      <xdr:nvPicPr>
        <xdr:cNvPr id="5479" name="Billede 15" descr="Download Euronorm EN 442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1500" b="31000"/>
        <a:stretch>
          <a:fillRect/>
        </a:stretch>
      </xdr:blipFill>
      <xdr:spPr bwMode="auto">
        <a:xfrm>
          <a:off x="7715250" y="12030075"/>
          <a:ext cx="1362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1</xdr:row>
          <xdr:rowOff>12700</xdr:rowOff>
        </xdr:from>
        <xdr:to>
          <xdr:col>10</xdr:col>
          <xdr:colOff>508000</xdr:colOff>
          <xdr:row>1</xdr:row>
          <xdr:rowOff>177800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66675</xdr:colOff>
      <xdr:row>3</xdr:row>
      <xdr:rowOff>38100</xdr:rowOff>
    </xdr:from>
    <xdr:to>
      <xdr:col>2</xdr:col>
      <xdr:colOff>171450</xdr:colOff>
      <xdr:row>5</xdr:row>
      <xdr:rowOff>81803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04850"/>
          <a:ext cx="1676400" cy="443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7</xdr:row>
      <xdr:rowOff>142875</xdr:rowOff>
    </xdr:from>
    <xdr:to>
      <xdr:col>2</xdr:col>
      <xdr:colOff>504825</xdr:colOff>
      <xdr:row>8</xdr:row>
      <xdr:rowOff>180975</xdr:rowOff>
    </xdr:to>
    <xdr:pic>
      <xdr:nvPicPr>
        <xdr:cNvPr id="6167" name="Billede 3" descr="IdentifyInventInspire.jpg">
          <a:extLs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685925"/>
          <a:ext cx="15716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171450</xdr:colOff>
      <xdr:row>60</xdr:row>
      <xdr:rowOff>47625</xdr:rowOff>
    </xdr:from>
    <xdr:to>
      <xdr:col>15</xdr:col>
      <xdr:colOff>352425</xdr:colOff>
      <xdr:row>62</xdr:row>
      <xdr:rowOff>152400</xdr:rowOff>
    </xdr:to>
    <xdr:pic>
      <xdr:nvPicPr>
        <xdr:cNvPr id="6168" name="Billede 15" descr="Download Euronorm EN 442">
          <a:extLst>
            <a:ext uri="{FF2B5EF4-FFF2-40B4-BE49-F238E27FC236}">
              <a16:creationId xmlns:a16="http://schemas.microsoft.com/office/drawing/2014/main" id="{00000000-0008-0000-0100-00001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1500" b="31000"/>
        <a:stretch>
          <a:fillRect/>
        </a:stretch>
      </xdr:blipFill>
      <xdr:spPr bwMode="auto">
        <a:xfrm>
          <a:off x="7820025" y="12068175"/>
          <a:ext cx="1285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133350</xdr:colOff>
      <xdr:row>6</xdr:row>
      <xdr:rowOff>153471</xdr:rowOff>
    </xdr:from>
    <xdr:ext cx="828674" cy="264560"/>
    <xdr:sp macro="[0]!Udskriv" textlink="">
      <xdr:nvSpPr>
        <xdr:cNvPr id="7" name="Rektange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229475" y="1496496"/>
          <a:ext cx="828674" cy="264560"/>
        </a:xfrm>
        <a:prstGeom prst="rect">
          <a:avLst/>
        </a:prstGeom>
        <a:solidFill>
          <a:srgbClr val="005A73"/>
        </a:solidFill>
        <a:ln>
          <a:solidFill>
            <a:schemeClr val="tx1"/>
          </a:solidFill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 prstMaterial="dk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lang="da-DK" sz="1100" b="1">
              <a:solidFill>
                <a:schemeClr val="bg1"/>
              </a:solidFill>
            </a:rPr>
            <a:t>Print</a:t>
          </a:r>
        </a:p>
      </xdr:txBody>
    </xdr:sp>
    <xdr:clientData/>
  </xdr:oneCellAnchor>
  <xdr:twoCellAnchor editAs="oneCell">
    <xdr:from>
      <xdr:col>0</xdr:col>
      <xdr:colOff>47625</xdr:colOff>
      <xdr:row>7</xdr:row>
      <xdr:rowOff>38100</xdr:rowOff>
    </xdr:from>
    <xdr:to>
      <xdr:col>0</xdr:col>
      <xdr:colOff>438150</xdr:colOff>
      <xdr:row>8</xdr:row>
      <xdr:rowOff>180975</xdr:rowOff>
    </xdr:to>
    <xdr:pic>
      <xdr:nvPicPr>
        <xdr:cNvPr id="6170" name="Billede 1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1581150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390525</xdr:colOff>
      <xdr:row>60</xdr:row>
      <xdr:rowOff>47625</xdr:rowOff>
    </xdr:from>
    <xdr:to>
      <xdr:col>16</xdr:col>
      <xdr:colOff>495300</xdr:colOff>
      <xdr:row>62</xdr:row>
      <xdr:rowOff>142875</xdr:rowOff>
    </xdr:to>
    <xdr:pic>
      <xdr:nvPicPr>
        <xdr:cNvPr id="6171" name="Billede 16" descr="http://www.certification-experts.com/wp-content/uploads/2012/10/CE-logo1.jpg">
          <a:extLst>
            <a:ext uri="{FF2B5EF4-FFF2-40B4-BE49-F238E27FC236}">
              <a16:creationId xmlns:a16="http://schemas.microsoft.com/office/drawing/2014/main" id="{00000000-0008-0000-0100-00001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8977" t="9644" r="19044" b="17262"/>
        <a:stretch>
          <a:fillRect/>
        </a:stretch>
      </xdr:blipFill>
      <xdr:spPr bwMode="auto">
        <a:xfrm>
          <a:off x="9144000" y="12068175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114300</xdr:rowOff>
    </xdr:from>
    <xdr:to>
      <xdr:col>2</xdr:col>
      <xdr:colOff>533400</xdr:colOff>
      <xdr:row>5</xdr:row>
      <xdr:rowOff>171450</xdr:rowOff>
    </xdr:to>
    <xdr:pic>
      <xdr:nvPicPr>
        <xdr:cNvPr id="6172" name="Billede 14" descr="HUDEVAD_logo og grafik CMYK.jpg">
          <a:extLs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114300"/>
          <a:ext cx="20574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udevad.com/" TargetMode="External"/><Relationship Id="rId3" Type="http://schemas.openxmlformats.org/officeDocument/2006/relationships/hyperlink" Target="http://www.rio.dk/" TargetMode="External"/><Relationship Id="rId7" Type="http://schemas.openxmlformats.org/officeDocument/2006/relationships/hyperlink" Target="http://www.hudevad.com/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://www.hudevad.dk/" TargetMode="External"/><Relationship Id="rId1" Type="http://schemas.openxmlformats.org/officeDocument/2006/relationships/hyperlink" Target="http://www.hudevad.dk/" TargetMode="External"/><Relationship Id="rId6" Type="http://schemas.openxmlformats.org/officeDocument/2006/relationships/hyperlink" Target="http://www.hudevad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hudevad.com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hudevad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udevad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AQ102"/>
  <sheetViews>
    <sheetView tabSelected="1" zoomScaleNormal="100" zoomScaleSheetLayoutView="100" workbookViewId="0">
      <selection activeCell="L16" sqref="L16"/>
    </sheetView>
  </sheetViews>
  <sheetFormatPr baseColWidth="10" defaultColWidth="7" defaultRowHeight="15"/>
  <cols>
    <col min="1" max="1" width="15.33203125" style="98" customWidth="1"/>
    <col min="2" max="17" width="8.33203125" style="1" customWidth="1"/>
    <col min="18" max="22" width="8.33203125" style="1" hidden="1" customWidth="1"/>
    <col min="23" max="23" width="29.33203125" style="1" hidden="1" customWidth="1"/>
    <col min="24" max="24" width="17.6640625" style="1" hidden="1" customWidth="1"/>
    <col min="25" max="25" width="23.33203125" style="1" hidden="1" customWidth="1"/>
    <col min="26" max="26" width="18.33203125" style="1" hidden="1" customWidth="1"/>
    <col min="27" max="27" width="17.6640625" style="1" hidden="1" customWidth="1"/>
    <col min="28" max="28" width="24.1640625" style="1" hidden="1" customWidth="1"/>
    <col min="29" max="29" width="19.6640625" style="1" hidden="1" customWidth="1"/>
    <col min="30" max="30" width="19" style="1" hidden="1" customWidth="1"/>
    <col min="31" max="31" width="18.1640625" style="1" hidden="1" customWidth="1"/>
    <col min="32" max="33" width="23.83203125" style="1" hidden="1" customWidth="1"/>
    <col min="34" max="34" width="14.33203125" style="1" hidden="1" customWidth="1"/>
    <col min="35" max="35" width="15.1640625" style="1" hidden="1" customWidth="1"/>
    <col min="36" max="36" width="14.33203125" style="1" hidden="1" customWidth="1"/>
    <col min="37" max="37" width="16.33203125" style="1" hidden="1" customWidth="1"/>
    <col min="38" max="38" width="137" style="1" hidden="1" customWidth="1"/>
    <col min="39" max="39" width="19.83203125" style="1" hidden="1" customWidth="1"/>
    <col min="40" max="40" width="13.5" style="1" hidden="1" customWidth="1"/>
    <col min="41" max="41" width="5.5" style="1" hidden="1" customWidth="1"/>
    <col min="42" max="43" width="8.33203125" style="1" hidden="1" customWidth="1"/>
    <col min="44" max="44" width="9.1640625" style="1" customWidth="1"/>
    <col min="45" max="45" width="24.1640625" style="1" customWidth="1"/>
    <col min="46" max="46" width="19.6640625" style="1" customWidth="1"/>
    <col min="47" max="47" width="19" style="1" customWidth="1"/>
    <col min="48" max="48" width="18.1640625" style="1" customWidth="1"/>
    <col min="49" max="50" width="23.83203125" style="1" customWidth="1"/>
    <col min="51" max="51" width="14.33203125" style="1" customWidth="1"/>
    <col min="52" max="52" width="5.33203125" style="1" customWidth="1"/>
    <col min="53" max="53" width="14.33203125" style="1" customWidth="1"/>
    <col min="54" max="54" width="16.33203125" style="1" customWidth="1"/>
    <col min="55" max="55" width="137" style="1" customWidth="1"/>
    <col min="56" max="56" width="19.83203125" style="1" customWidth="1"/>
    <col min="57" max="57" width="6.5" style="1" customWidth="1"/>
    <col min="58" max="58" width="5.5" style="1" customWidth="1"/>
    <col min="59" max="60" width="8.33203125" style="1" customWidth="1"/>
    <col min="61" max="61" width="9.1640625" style="1" customWidth="1"/>
    <col min="62" max="78" width="7" style="1" customWidth="1"/>
    <col min="79" max="16384" width="7" style="1"/>
  </cols>
  <sheetData>
    <row r="1" spans="1:43" s="2" customFormat="1" ht="14.25" customHeight="1" thickBot="1">
      <c r="A1" s="12"/>
      <c r="B1" s="13"/>
      <c r="C1" s="13"/>
      <c r="D1" s="13"/>
      <c r="E1" s="13"/>
      <c r="F1" s="13"/>
      <c r="G1" s="14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2" customFormat="1" ht="17" thickBot="1">
      <c r="A2" s="11"/>
      <c r="B2" s="3"/>
      <c r="C2" s="3"/>
      <c r="D2" s="7" t="s">
        <v>79</v>
      </c>
      <c r="E2" s="50"/>
      <c r="F2" s="4"/>
      <c r="G2" s="15"/>
      <c r="H2" s="31" t="s">
        <v>14</v>
      </c>
      <c r="I2" s="32"/>
      <c r="J2" s="32"/>
      <c r="K2" s="33"/>
      <c r="L2" s="30"/>
      <c r="M2" s="30"/>
      <c r="N2" s="81"/>
      <c r="O2" s="81"/>
      <c r="P2" s="81"/>
      <c r="Q2" s="8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5"/>
    </row>
    <row r="3" spans="1:43" s="2" customFormat="1" ht="22" thickBot="1">
      <c r="A3" s="11"/>
      <c r="B3" s="3"/>
      <c r="C3" s="3"/>
      <c r="D3" s="7" t="str">
        <f>+VLOOKUP(U17,V19:AL24,2,FALSE)</f>
        <v>Record Hall Bsuiness Ctr, Rm 215, 16-16A Baldwin Gardens</v>
      </c>
      <c r="E3" s="50"/>
      <c r="F3" s="4"/>
      <c r="G3" s="15"/>
      <c r="H3" s="251" t="str">
        <f>+VLOOKUP(U17,V19:AK24,7,FALSE)</f>
        <v>Enter temperature set</v>
      </c>
      <c r="I3" s="252"/>
      <c r="J3" s="252"/>
      <c r="K3" s="252"/>
      <c r="L3" s="252"/>
      <c r="M3" s="252"/>
      <c r="N3" s="252"/>
      <c r="O3" s="252"/>
      <c r="P3" s="252"/>
      <c r="Q3" s="25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5"/>
    </row>
    <row r="4" spans="1:43" s="2" customFormat="1" ht="16">
      <c r="A4" s="11"/>
      <c r="B4" s="3"/>
      <c r="C4" s="3"/>
      <c r="D4" s="7" t="str">
        <f>+VLOOKUP(U17,V19:AL24,3,FALSE)</f>
        <v>Hatton Garden, London EC1N 7RJ</v>
      </c>
      <c r="E4" s="50"/>
      <c r="F4" s="4"/>
      <c r="G4" s="3"/>
      <c r="H4" s="227" t="str">
        <f>+VLOOKUP(U17,V19:AK24,8,FALSE)</f>
        <v>Flow temperature</v>
      </c>
      <c r="I4" s="228"/>
      <c r="J4" s="229"/>
      <c r="K4" s="227" t="str">
        <f>+VLOOKUP(U17,V19:AK24,9,FALSE)</f>
        <v>Return temperature</v>
      </c>
      <c r="L4" s="228"/>
      <c r="M4" s="236"/>
      <c r="N4" s="237" t="str">
        <f>+VLOOKUP(U17,V19:AK24,10,FALSE)</f>
        <v>Room temperature</v>
      </c>
      <c r="O4" s="228"/>
      <c r="P4" s="236"/>
      <c r="Q4" s="48" t="s">
        <v>15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15"/>
    </row>
    <row r="5" spans="1:43" s="2" customFormat="1" ht="15.75" customHeight="1" thickBot="1">
      <c r="A5" s="11"/>
      <c r="B5" s="3"/>
      <c r="C5" s="3"/>
      <c r="D5" s="27" t="str">
        <f>+VLOOKUP(U17,V19:AL24,4,FALSE)</f>
        <v xml:space="preserve"> Tel.: +44 (0) 2476 88 1200</v>
      </c>
      <c r="E5" s="51"/>
      <c r="F5" s="5"/>
      <c r="G5" s="3"/>
      <c r="H5" s="247" t="s">
        <v>19</v>
      </c>
      <c r="I5" s="239"/>
      <c r="J5" s="248"/>
      <c r="K5" s="247" t="s">
        <v>20</v>
      </c>
      <c r="L5" s="239"/>
      <c r="M5" s="240"/>
      <c r="N5" s="238" t="s">
        <v>21</v>
      </c>
      <c r="O5" s="239"/>
      <c r="P5" s="240"/>
      <c r="Q5" s="49" t="s">
        <v>22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15"/>
    </row>
    <row r="6" spans="1:43" s="2" customFormat="1" ht="21" customHeight="1" thickBot="1">
      <c r="A6" s="11"/>
      <c r="B6" s="3"/>
      <c r="C6" s="3"/>
      <c r="D6" s="8"/>
      <c r="E6" s="50"/>
      <c r="F6" s="6"/>
      <c r="G6" s="3"/>
      <c r="H6" s="244">
        <v>75</v>
      </c>
      <c r="I6" s="245"/>
      <c r="J6" s="246"/>
      <c r="K6" s="241">
        <v>65</v>
      </c>
      <c r="L6" s="242"/>
      <c r="M6" s="243"/>
      <c r="N6" s="241">
        <v>20</v>
      </c>
      <c r="O6" s="242"/>
      <c r="P6" s="243"/>
      <c r="Q6" s="10">
        <f>((H6+K6)/2)-N6</f>
        <v>50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15"/>
    </row>
    <row r="7" spans="1:43" s="2" customFormat="1" ht="15.75" customHeight="1" thickBot="1">
      <c r="A7" s="11"/>
      <c r="B7" s="3"/>
      <c r="C7" s="3"/>
      <c r="D7" s="8" t="str">
        <f>+VLOOKUP(U17,V19:AL24,6,FALSE)</f>
        <v>www.hudevad.com</v>
      </c>
      <c r="E7" s="50"/>
      <c r="F7" s="6"/>
      <c r="G7" s="15"/>
      <c r="H7" s="3"/>
      <c r="I7" s="3"/>
      <c r="J7" s="3"/>
      <c r="K7" s="3"/>
      <c r="L7" s="3"/>
      <c r="M7" s="3"/>
      <c r="N7" s="3"/>
      <c r="O7" s="85"/>
      <c r="P7" s="3"/>
      <c r="Q7" s="1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15"/>
    </row>
    <row r="8" spans="1:43" s="2" customFormat="1" ht="15.75" customHeight="1" thickBot="1">
      <c r="A8" s="11"/>
      <c r="B8" s="3"/>
      <c r="C8" s="3"/>
      <c r="D8" s="8"/>
      <c r="E8" s="50"/>
      <c r="F8" s="6"/>
      <c r="G8" s="15"/>
      <c r="H8" s="47" t="str">
        <f>+VLOOKUP(U17,V19:AK24,11,FALSE)</f>
        <v>Reduction factor * [%]</v>
      </c>
      <c r="I8" s="25"/>
      <c r="J8" s="26"/>
      <c r="K8" s="83">
        <v>0</v>
      </c>
      <c r="L8" s="3"/>
      <c r="M8" s="3"/>
      <c r="N8" s="3"/>
      <c r="O8" s="84"/>
      <c r="P8" s="3"/>
      <c r="Q8" s="1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15"/>
    </row>
    <row r="9" spans="1:43" s="2" customFormat="1" ht="16" thickBot="1">
      <c r="A9" s="11"/>
      <c r="B9" s="3"/>
      <c r="C9" s="3"/>
      <c r="D9" s="3"/>
      <c r="E9" s="3"/>
      <c r="F9" s="3"/>
      <c r="G9" s="18"/>
      <c r="H9" s="3"/>
      <c r="I9" s="3"/>
      <c r="J9" s="3"/>
      <c r="K9" s="3"/>
      <c r="L9" s="3"/>
      <c r="M9" s="3"/>
      <c r="N9" s="3"/>
      <c r="O9" s="3"/>
      <c r="P9" s="3"/>
      <c r="Q9" s="1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15"/>
    </row>
    <row r="10" spans="1:43" s="72" customFormat="1" ht="15" customHeight="1" thickBot="1">
      <c r="A10" s="106" t="str">
        <f>+VLOOKUP(U17,V19:AK24,16,FALSE)</f>
        <v>Temperature set</v>
      </c>
      <c r="B10" s="208" t="str">
        <f>+VLOOKUP(U17,V19:AK24,12,FALSE)</f>
        <v>Rakon</v>
      </c>
      <c r="C10" s="209"/>
      <c r="D10" s="209"/>
      <c r="E10" s="210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7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1"/>
    </row>
    <row r="11" spans="1:43" s="72" customFormat="1" ht="15" customHeight="1">
      <c r="A11" s="249" t="str">
        <f>CONCATENATE(H6,F98,K6,F99,N6)</f>
        <v>75/65-20</v>
      </c>
      <c r="B11" s="211"/>
      <c r="C11" s="212"/>
      <c r="D11" s="212"/>
      <c r="E11" s="213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74"/>
      <c r="S11" s="73"/>
      <c r="T11" s="73"/>
      <c r="U11" s="73"/>
      <c r="V11" s="73"/>
      <c r="W11" s="73"/>
      <c r="X11" s="73"/>
      <c r="Y11" s="73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5"/>
    </row>
    <row r="12" spans="1:43" s="72" customFormat="1" ht="15.75" customHeight="1" thickBot="1">
      <c r="A12" s="250"/>
      <c r="B12" s="211"/>
      <c r="C12" s="212"/>
      <c r="D12" s="212"/>
      <c r="E12" s="213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5"/>
    </row>
    <row r="13" spans="1:43" s="76" customFormat="1" ht="16" thickBot="1">
      <c r="A13" s="110" t="str">
        <f>+VLOOKUP(U17,V19:AK24,13,FALSE)</f>
        <v>Height [mm]</v>
      </c>
      <c r="B13" s="254" t="s">
        <v>74</v>
      </c>
      <c r="C13" s="255"/>
      <c r="D13" s="224" t="s">
        <v>75</v>
      </c>
      <c r="E13" s="225"/>
      <c r="F13" s="223"/>
      <c r="G13" s="223"/>
      <c r="H13" s="223"/>
      <c r="I13" s="223"/>
      <c r="J13" s="223"/>
      <c r="K13" s="223"/>
      <c r="L13" s="223"/>
      <c r="M13" s="223"/>
      <c r="N13" s="133"/>
      <c r="O13" s="133"/>
      <c r="P13" s="133"/>
      <c r="Q13" s="134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</row>
    <row r="14" spans="1:43" ht="15" customHeight="1" thickBot="1">
      <c r="A14" s="111" t="str">
        <f>+VLOOKUP(U17,V19:AK24,14,FALSE)</f>
        <v>Type [mm]</v>
      </c>
      <c r="B14" s="202" t="s">
        <v>70</v>
      </c>
      <c r="C14" s="203" t="s">
        <v>71</v>
      </c>
      <c r="D14" s="203" t="s">
        <v>72</v>
      </c>
      <c r="E14" s="204" t="s">
        <v>73</v>
      </c>
      <c r="F14" s="145"/>
      <c r="G14" s="145"/>
      <c r="H14" s="145"/>
      <c r="I14" s="145"/>
      <c r="J14" s="145"/>
      <c r="K14" s="145"/>
      <c r="L14" s="145"/>
      <c r="M14" s="145"/>
      <c r="N14" s="130"/>
      <c r="O14" s="130"/>
      <c r="P14" s="130"/>
      <c r="Q14" s="131"/>
      <c r="R14" s="73"/>
    </row>
    <row r="15" spans="1:43" ht="16" thickBot="1">
      <c r="A15" s="135" t="str">
        <f>+VLOOKUP(U17,V19:AK24,15,FALSE)</f>
        <v>Length [mm]</v>
      </c>
      <c r="B15" s="205"/>
      <c r="C15" s="217"/>
      <c r="D15" s="218"/>
      <c r="E15" s="207"/>
      <c r="F15" s="145"/>
      <c r="G15" s="145"/>
      <c r="H15" s="145"/>
      <c r="I15" s="145"/>
      <c r="J15" s="145"/>
      <c r="K15" s="145"/>
      <c r="L15" s="145"/>
      <c r="M15" s="145"/>
      <c r="N15" s="132"/>
      <c r="O15" s="132"/>
      <c r="P15" s="133"/>
      <c r="Q15" s="134"/>
      <c r="U15" s="230" t="s">
        <v>61</v>
      </c>
      <c r="V15" s="231"/>
      <c r="W15" s="231"/>
      <c r="X15" s="232"/>
    </row>
    <row r="16" spans="1:43" ht="16" thickBot="1">
      <c r="A16" s="161">
        <v>610</v>
      </c>
      <c r="B16" s="91">
        <f t="shared" ref="B16:E19" si="0">B$20/1000*$A16</f>
        <v>331.86471109261032</v>
      </c>
      <c r="C16" s="158">
        <f t="shared" si="0"/>
        <v>622.85596885822611</v>
      </c>
      <c r="D16" s="158">
        <f t="shared" si="0"/>
        <v>461.80562512854692</v>
      </c>
      <c r="E16" s="158">
        <f t="shared" si="0"/>
        <v>801.60213524588767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  <c r="U16" s="233"/>
      <c r="V16" s="234"/>
      <c r="W16" s="234"/>
      <c r="X16" s="235"/>
    </row>
    <row r="17" spans="1:40" ht="16" thickBot="1">
      <c r="A17" s="181">
        <v>710</v>
      </c>
      <c r="B17" s="182">
        <f t="shared" si="0"/>
        <v>386.26876209139891</v>
      </c>
      <c r="C17" s="183">
        <f t="shared" si="0"/>
        <v>724.9635047366238</v>
      </c>
      <c r="D17" s="183">
        <f t="shared" si="0"/>
        <v>537.5114653135546</v>
      </c>
      <c r="E17" s="183">
        <f t="shared" si="0"/>
        <v>933.01232135177088</v>
      </c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21"/>
      <c r="U17" s="92">
        <v>3</v>
      </c>
      <c r="AG17" s="1" t="s">
        <v>33</v>
      </c>
    </row>
    <row r="18" spans="1:40" ht="16" thickBot="1">
      <c r="A18" s="161">
        <v>810</v>
      </c>
      <c r="B18" s="91">
        <f t="shared" si="0"/>
        <v>440.6728130901875</v>
      </c>
      <c r="C18" s="158">
        <f t="shared" si="0"/>
        <v>827.0710406150215</v>
      </c>
      <c r="D18" s="158">
        <f t="shared" si="0"/>
        <v>613.21730549856227</v>
      </c>
      <c r="E18" s="158">
        <f t="shared" si="0"/>
        <v>1064.4225074576541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  <c r="U18" s="94" t="s">
        <v>11</v>
      </c>
      <c r="V18" s="95">
        <v>1</v>
      </c>
      <c r="W18" s="95">
        <v>2</v>
      </c>
      <c r="X18" s="95">
        <v>3</v>
      </c>
      <c r="Y18" s="95">
        <v>4</v>
      </c>
      <c r="Z18" s="95">
        <v>5</v>
      </c>
      <c r="AA18" s="95">
        <v>6</v>
      </c>
      <c r="AB18" s="95">
        <v>7</v>
      </c>
      <c r="AC18" s="95">
        <v>8</v>
      </c>
      <c r="AD18" s="95">
        <v>9</v>
      </c>
      <c r="AE18" s="95">
        <v>10</v>
      </c>
      <c r="AF18" s="95">
        <v>11</v>
      </c>
      <c r="AG18" s="95">
        <v>12</v>
      </c>
      <c r="AH18" s="95">
        <v>13</v>
      </c>
      <c r="AI18" s="95">
        <v>14</v>
      </c>
      <c r="AJ18" s="95">
        <v>15</v>
      </c>
      <c r="AK18" s="95">
        <v>16</v>
      </c>
      <c r="AL18" s="95">
        <v>17</v>
      </c>
      <c r="AM18" s="95">
        <v>18</v>
      </c>
      <c r="AN18" s="96">
        <v>19</v>
      </c>
    </row>
    <row r="19" spans="1:40" ht="15.75" customHeight="1" thickBot="1">
      <c r="A19" s="144">
        <v>910</v>
      </c>
      <c r="B19" s="90">
        <f t="shared" si="0"/>
        <v>495.07686408897604</v>
      </c>
      <c r="C19" s="157">
        <f t="shared" si="0"/>
        <v>929.1785764934192</v>
      </c>
      <c r="D19" s="157">
        <f t="shared" si="0"/>
        <v>688.92314568356994</v>
      </c>
      <c r="E19" s="157">
        <f t="shared" si="0"/>
        <v>1195.8326935635373</v>
      </c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21"/>
      <c r="U19" s="86" t="s">
        <v>12</v>
      </c>
      <c r="V19" s="19">
        <v>1</v>
      </c>
      <c r="W19" s="19" t="s">
        <v>6</v>
      </c>
      <c r="X19" s="19" t="s">
        <v>7</v>
      </c>
      <c r="Y19" s="19" t="s">
        <v>30</v>
      </c>
      <c r="Z19" s="20" t="s">
        <v>8</v>
      </c>
      <c r="AA19" s="20" t="s">
        <v>9</v>
      </c>
      <c r="AB19" s="67" t="s">
        <v>34</v>
      </c>
      <c r="AC19" s="93" t="s">
        <v>37</v>
      </c>
      <c r="AD19" s="67" t="s">
        <v>40</v>
      </c>
      <c r="AE19" s="67" t="s">
        <v>43</v>
      </c>
      <c r="AF19" s="67" t="s">
        <v>48</v>
      </c>
      <c r="AG19" s="28" t="s">
        <v>69</v>
      </c>
      <c r="AH19" s="67" t="s">
        <v>0</v>
      </c>
      <c r="AI19" s="129" t="s">
        <v>76</v>
      </c>
      <c r="AJ19" s="67" t="s">
        <v>1</v>
      </c>
      <c r="AK19" s="67" t="s">
        <v>53</v>
      </c>
      <c r="AL19" s="68" t="s">
        <v>56</v>
      </c>
      <c r="AM19" s="19" t="s">
        <v>62</v>
      </c>
      <c r="AN19" s="21" t="s">
        <v>63</v>
      </c>
    </row>
    <row r="20" spans="1:40" ht="16" thickBot="1">
      <c r="A20" s="162">
        <v>1010</v>
      </c>
      <c r="B20" s="113">
        <f>B41*(($H$6-$K$6)/LN(($H$6-$N$6)/($K$6-$N$6))/49.83)^B40</f>
        <v>544.0405099878858</v>
      </c>
      <c r="C20" s="113">
        <f>C41*(($H$6-$K$6)/LN(($H$6-$N$6)/($K$6-$N$6))/49.83)^C40</f>
        <v>1021.0753587839771</v>
      </c>
      <c r="D20" s="113">
        <f>D41*(($H$6-$K$6)/LN(($H$6-$N$6)/($K$6-$N$6))/49.83)^D40</f>
        <v>757.05840185007685</v>
      </c>
      <c r="E20" s="113">
        <f>E41*(($H$6-$K$6)/LN(($H$6-$N$6)/($K$6-$N$6))/49.83)^E40</f>
        <v>1314.1018610588321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20"/>
      <c r="U20" s="86" t="s">
        <v>26</v>
      </c>
      <c r="V20" s="19">
        <v>2</v>
      </c>
      <c r="W20" s="19" t="s">
        <v>6</v>
      </c>
      <c r="X20" s="19" t="s">
        <v>7</v>
      </c>
      <c r="Y20" s="19" t="s">
        <v>30</v>
      </c>
      <c r="Z20" s="20"/>
      <c r="AA20" s="20" t="s">
        <v>23</v>
      </c>
      <c r="AB20" s="67" t="s">
        <v>36</v>
      </c>
      <c r="AC20" s="67" t="s">
        <v>39</v>
      </c>
      <c r="AD20" s="67" t="s">
        <v>42</v>
      </c>
      <c r="AE20" s="67" t="s">
        <v>45</v>
      </c>
      <c r="AF20" s="67" t="s">
        <v>46</v>
      </c>
      <c r="AG20" s="28" t="s">
        <v>69</v>
      </c>
      <c r="AH20" s="19" t="s">
        <v>50</v>
      </c>
      <c r="AI20" s="129" t="s">
        <v>76</v>
      </c>
      <c r="AJ20" s="19" t="s">
        <v>52</v>
      </c>
      <c r="AK20" s="19" t="s">
        <v>55</v>
      </c>
      <c r="AL20" s="68" t="s">
        <v>58</v>
      </c>
      <c r="AM20" s="19" t="s">
        <v>64</v>
      </c>
      <c r="AN20" s="21" t="s">
        <v>65</v>
      </c>
    </row>
    <row r="21" spans="1:40" ht="17" thickTop="1" thickBot="1">
      <c r="A21" s="181">
        <v>1110</v>
      </c>
      <c r="B21" s="182">
        <f t="shared" ref="B21:C35" si="1">B$20/1000*$A21</f>
        <v>603.88496608655316</v>
      </c>
      <c r="C21" s="183">
        <f t="shared" si="1"/>
        <v>1133.3936482502147</v>
      </c>
      <c r="D21" s="183">
        <f t="shared" ref="D21:D35" si="2">D$20/1000*$A21</f>
        <v>840.3348260535854</v>
      </c>
      <c r="E21" s="183">
        <f t="shared" ref="E21:E35" si="3">E$20/1000*$A21</f>
        <v>1458.6530657753037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21"/>
      <c r="U21" s="86" t="s">
        <v>27</v>
      </c>
      <c r="V21" s="19">
        <v>3</v>
      </c>
      <c r="W21" s="19" t="s">
        <v>77</v>
      </c>
      <c r="X21" s="19" t="s">
        <v>78</v>
      </c>
      <c r="Y21" s="19" t="s">
        <v>31</v>
      </c>
      <c r="Z21" s="20"/>
      <c r="AA21" s="20" t="s">
        <v>23</v>
      </c>
      <c r="AB21" s="67" t="s">
        <v>35</v>
      </c>
      <c r="AC21" s="67" t="s">
        <v>38</v>
      </c>
      <c r="AD21" s="67" t="s">
        <v>41</v>
      </c>
      <c r="AE21" s="67" t="s">
        <v>44</v>
      </c>
      <c r="AF21" s="67" t="s">
        <v>47</v>
      </c>
      <c r="AG21" s="28" t="s">
        <v>69</v>
      </c>
      <c r="AH21" s="67" t="s">
        <v>49</v>
      </c>
      <c r="AI21" s="129" t="s">
        <v>76</v>
      </c>
      <c r="AJ21" s="19" t="s">
        <v>51</v>
      </c>
      <c r="AK21" s="67" t="s">
        <v>54</v>
      </c>
      <c r="AL21" s="69" t="s">
        <v>57</v>
      </c>
      <c r="AM21" s="19" t="s">
        <v>66</v>
      </c>
      <c r="AN21" s="21" t="s">
        <v>67</v>
      </c>
    </row>
    <row r="22" spans="1:40" ht="16" thickBot="1">
      <c r="A22" s="161">
        <v>1210</v>
      </c>
      <c r="B22" s="91">
        <f t="shared" si="1"/>
        <v>658.28901708534181</v>
      </c>
      <c r="C22" s="158">
        <f t="shared" si="1"/>
        <v>1235.5011841286123</v>
      </c>
      <c r="D22" s="158">
        <f t="shared" si="2"/>
        <v>916.04066623859308</v>
      </c>
      <c r="E22" s="158">
        <f t="shared" si="3"/>
        <v>1590.0632518811869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20"/>
      <c r="U22" s="86" t="s">
        <v>28</v>
      </c>
      <c r="V22" s="19">
        <v>4</v>
      </c>
      <c r="W22" s="19" t="s">
        <v>24</v>
      </c>
      <c r="X22" s="19" t="s">
        <v>25</v>
      </c>
      <c r="Y22" s="19" t="s">
        <v>32</v>
      </c>
      <c r="Z22" s="20"/>
      <c r="AA22" s="20" t="s">
        <v>23</v>
      </c>
      <c r="AB22" s="19"/>
      <c r="AC22" s="19"/>
      <c r="AD22" s="19"/>
      <c r="AE22" s="19"/>
      <c r="AF22" s="19"/>
      <c r="AG22" s="28"/>
      <c r="AH22" s="19"/>
      <c r="AI22" s="19"/>
      <c r="AJ22" s="19"/>
      <c r="AK22" s="19"/>
      <c r="AL22" s="19"/>
      <c r="AM22" s="19"/>
      <c r="AN22" s="21"/>
    </row>
    <row r="23" spans="1:40" ht="16" thickBot="1">
      <c r="A23" s="144">
        <v>1310</v>
      </c>
      <c r="B23" s="90">
        <f t="shared" si="1"/>
        <v>712.69306808413035</v>
      </c>
      <c r="C23" s="157">
        <f t="shared" si="1"/>
        <v>1337.6087200070101</v>
      </c>
      <c r="D23" s="157">
        <f t="shared" si="2"/>
        <v>991.74650642360075</v>
      </c>
      <c r="E23" s="157">
        <f t="shared" si="3"/>
        <v>1721.4734379870702</v>
      </c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21"/>
      <c r="U23" s="86" t="s">
        <v>13</v>
      </c>
      <c r="V23" s="19">
        <v>5</v>
      </c>
      <c r="W23" s="19" t="s">
        <v>6</v>
      </c>
      <c r="X23" s="19" t="s">
        <v>7</v>
      </c>
      <c r="Y23" s="19" t="s">
        <v>30</v>
      </c>
      <c r="Z23" s="20"/>
      <c r="AA23" s="20" t="s">
        <v>23</v>
      </c>
      <c r="AB23" s="19"/>
      <c r="AC23" s="19"/>
      <c r="AD23" s="19"/>
      <c r="AE23" s="19"/>
      <c r="AF23" s="19"/>
      <c r="AG23" s="28"/>
      <c r="AH23" s="19"/>
      <c r="AI23" s="19"/>
      <c r="AJ23" s="19"/>
      <c r="AK23" s="19"/>
      <c r="AL23" s="19"/>
      <c r="AM23" s="19"/>
      <c r="AN23" s="21"/>
    </row>
    <row r="24" spans="1:40" ht="16" thickBot="1">
      <c r="A24" s="161">
        <v>1410</v>
      </c>
      <c r="B24" s="91">
        <f t="shared" si="1"/>
        <v>767.09711908291899</v>
      </c>
      <c r="C24" s="158">
        <f t="shared" si="1"/>
        <v>1439.7162558854077</v>
      </c>
      <c r="D24" s="158">
        <f t="shared" si="2"/>
        <v>1067.4523466086084</v>
      </c>
      <c r="E24" s="158">
        <f t="shared" si="3"/>
        <v>1852.8836240929534</v>
      </c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20"/>
      <c r="U24" s="87" t="s">
        <v>29</v>
      </c>
      <c r="V24" s="22">
        <v>6</v>
      </c>
      <c r="W24" s="22" t="s">
        <v>6</v>
      </c>
      <c r="X24" s="22" t="s">
        <v>7</v>
      </c>
      <c r="Y24" s="22" t="s">
        <v>30</v>
      </c>
      <c r="Z24" s="23"/>
      <c r="AA24" s="23" t="s">
        <v>23</v>
      </c>
      <c r="AB24" s="22"/>
      <c r="AC24" s="22"/>
      <c r="AD24" s="22"/>
      <c r="AE24" s="22"/>
      <c r="AF24" s="22"/>
      <c r="AG24" s="29"/>
      <c r="AH24" s="22"/>
      <c r="AI24" s="22"/>
      <c r="AJ24" s="22"/>
      <c r="AK24" s="22"/>
      <c r="AL24" s="22"/>
      <c r="AM24" s="22"/>
      <c r="AN24" s="24"/>
    </row>
    <row r="25" spans="1:40" ht="16" thickBot="1">
      <c r="A25" s="180">
        <v>1510</v>
      </c>
      <c r="B25" s="114">
        <f t="shared" si="1"/>
        <v>821.50117008170753</v>
      </c>
      <c r="C25" s="160">
        <f t="shared" si="1"/>
        <v>1541.8237917638055</v>
      </c>
      <c r="D25" s="160">
        <f t="shared" si="2"/>
        <v>1143.1581867936161</v>
      </c>
      <c r="E25" s="160">
        <f t="shared" si="3"/>
        <v>1984.2938101988366</v>
      </c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21"/>
    </row>
    <row r="26" spans="1:40" ht="17" thickTop="1" thickBot="1">
      <c r="A26" s="184">
        <v>1610</v>
      </c>
      <c r="B26" s="185">
        <f t="shared" si="1"/>
        <v>875.90522108049606</v>
      </c>
      <c r="C26" s="186">
        <f t="shared" si="1"/>
        <v>1643.9313276422033</v>
      </c>
      <c r="D26" s="186">
        <f t="shared" si="2"/>
        <v>1218.8640269786238</v>
      </c>
      <c r="E26" s="186">
        <f t="shared" si="3"/>
        <v>2115.70399630472</v>
      </c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20"/>
      <c r="U26" s="226"/>
      <c r="V26" s="226"/>
      <c r="W26" s="226"/>
    </row>
    <row r="27" spans="1:40" ht="16" thickBot="1">
      <c r="A27" s="144">
        <v>1710</v>
      </c>
      <c r="B27" s="90">
        <f t="shared" si="1"/>
        <v>930.30927207928471</v>
      </c>
      <c r="C27" s="157">
        <f t="shared" si="1"/>
        <v>1746.0388635206009</v>
      </c>
      <c r="D27" s="157">
        <f t="shared" si="2"/>
        <v>1294.5698671636314</v>
      </c>
      <c r="E27" s="157">
        <f t="shared" si="3"/>
        <v>2247.114182410603</v>
      </c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21"/>
    </row>
    <row r="28" spans="1:40" ht="16" thickBot="1">
      <c r="A28" s="161">
        <v>1810</v>
      </c>
      <c r="B28" s="91">
        <f t="shared" si="1"/>
        <v>984.71332307807324</v>
      </c>
      <c r="C28" s="158">
        <f t="shared" si="1"/>
        <v>1848.1463993989987</v>
      </c>
      <c r="D28" s="158">
        <f t="shared" si="2"/>
        <v>1370.2757073486391</v>
      </c>
      <c r="E28" s="158">
        <f t="shared" si="3"/>
        <v>2378.5243685164864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40" ht="16" thickBot="1">
      <c r="A29" s="144">
        <v>1910</v>
      </c>
      <c r="B29" s="90">
        <f t="shared" si="1"/>
        <v>1039.1173740768618</v>
      </c>
      <c r="C29" s="157">
        <f t="shared" si="1"/>
        <v>1950.2539352773963</v>
      </c>
      <c r="D29" s="157">
        <f t="shared" si="2"/>
        <v>1445.9815475336468</v>
      </c>
      <c r="E29" s="157">
        <f t="shared" si="3"/>
        <v>2509.9345546223694</v>
      </c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21"/>
    </row>
    <row r="30" spans="1:40" ht="16" thickBot="1">
      <c r="A30" s="162">
        <v>2010</v>
      </c>
      <c r="B30" s="113">
        <f t="shared" si="1"/>
        <v>1093.5214250756503</v>
      </c>
      <c r="C30" s="159">
        <f t="shared" si="1"/>
        <v>2052.3614711557939</v>
      </c>
      <c r="D30" s="159">
        <f t="shared" si="2"/>
        <v>1521.6873877186545</v>
      </c>
      <c r="E30" s="159">
        <f t="shared" si="3"/>
        <v>2641.3447407282529</v>
      </c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40" ht="17" thickTop="1" thickBot="1">
      <c r="A31" s="181">
        <v>2110</v>
      </c>
      <c r="B31" s="182">
        <f t="shared" si="1"/>
        <v>1147.9254760744391</v>
      </c>
      <c r="C31" s="183">
        <f t="shared" si="1"/>
        <v>2154.4690070341917</v>
      </c>
      <c r="D31" s="183">
        <f t="shared" si="2"/>
        <v>1597.3932279036621</v>
      </c>
      <c r="E31" s="183">
        <f t="shared" si="3"/>
        <v>2772.7549268341359</v>
      </c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21"/>
    </row>
    <row r="32" spans="1:40" ht="16" thickBot="1">
      <c r="A32" s="161">
        <v>2210</v>
      </c>
      <c r="B32" s="91">
        <f t="shared" si="1"/>
        <v>1202.3295270732276</v>
      </c>
      <c r="C32" s="158">
        <f t="shared" si="1"/>
        <v>2256.5765429125895</v>
      </c>
      <c r="D32" s="158">
        <f t="shared" si="2"/>
        <v>1673.09906808867</v>
      </c>
      <c r="E32" s="158">
        <f t="shared" si="3"/>
        <v>2904.1651129400193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ht="16" thickBot="1">
      <c r="A33" s="144">
        <v>2310</v>
      </c>
      <c r="B33" s="90">
        <f t="shared" si="1"/>
        <v>1256.7335780720161</v>
      </c>
      <c r="C33" s="157">
        <f t="shared" si="1"/>
        <v>2358.6840787909873</v>
      </c>
      <c r="D33" s="157">
        <f t="shared" si="2"/>
        <v>1748.8049082736777</v>
      </c>
      <c r="E33" s="157">
        <f t="shared" si="3"/>
        <v>3035.5752990459023</v>
      </c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1"/>
    </row>
    <row r="34" spans="1:17" ht="16" thickBot="1">
      <c r="A34" s="161">
        <v>2410</v>
      </c>
      <c r="B34" s="91">
        <f t="shared" si="1"/>
        <v>1311.1376290708047</v>
      </c>
      <c r="C34" s="158">
        <f t="shared" si="1"/>
        <v>2460.7916146693851</v>
      </c>
      <c r="D34" s="158">
        <f t="shared" si="2"/>
        <v>1824.5107484586854</v>
      </c>
      <c r="E34" s="158">
        <f t="shared" si="3"/>
        <v>3166.9854851517857</v>
      </c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ht="16" thickBot="1">
      <c r="A35" s="180">
        <v>2510</v>
      </c>
      <c r="B35" s="90">
        <f t="shared" si="1"/>
        <v>1365.5416800695932</v>
      </c>
      <c r="C35" s="157">
        <f t="shared" si="1"/>
        <v>2562.8991505477825</v>
      </c>
      <c r="D35" s="157">
        <f t="shared" si="2"/>
        <v>1900.2165886436931</v>
      </c>
      <c r="E35" s="157">
        <f t="shared" si="3"/>
        <v>3298.3956712576687</v>
      </c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21"/>
    </row>
    <row r="36" spans="1:17" ht="17" thickTop="1" thickBot="1">
      <c r="A36" s="155" t="str">
        <f>A15</f>
        <v>Length [mm]</v>
      </c>
      <c r="B36" s="219">
        <f>B15</f>
        <v>0</v>
      </c>
      <c r="C36" s="220"/>
      <c r="D36" s="221">
        <f>D15</f>
        <v>0</v>
      </c>
      <c r="E36" s="222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ht="16" thickBot="1">
      <c r="A37" s="103" t="str">
        <f>A14</f>
        <v>Type [mm]</v>
      </c>
      <c r="B37" s="112" t="str">
        <f>B14</f>
        <v>2-20</v>
      </c>
      <c r="C37" s="88" t="str">
        <f>C14</f>
        <v>2-30</v>
      </c>
      <c r="D37" s="88" t="str">
        <f>D14</f>
        <v>3-20</v>
      </c>
      <c r="E37" s="199" t="str">
        <f>E14</f>
        <v>3-30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21"/>
    </row>
    <row r="38" spans="1:17" ht="16" thickBot="1">
      <c r="A38" s="108" t="str">
        <f>A13</f>
        <v>Height [mm]</v>
      </c>
      <c r="B38" s="205" t="str">
        <f>B13</f>
        <v>2-Rør</v>
      </c>
      <c r="C38" s="206"/>
      <c r="D38" s="206"/>
      <c r="E38" s="20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ht="16" thickBot="1">
      <c r="A39" s="16"/>
      <c r="B39" s="3"/>
      <c r="C39" s="3"/>
      <c r="D39" s="3"/>
      <c r="E39" s="187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21"/>
    </row>
    <row r="40" spans="1:17" ht="16" thickBot="1">
      <c r="A40" s="102" t="s">
        <v>2</v>
      </c>
      <c r="B40" s="45">
        <f>B90</f>
        <v>1.2855000000000001</v>
      </c>
      <c r="C40" s="45">
        <f>C90</f>
        <v>1.2741400000000001</v>
      </c>
      <c r="D40" s="45">
        <f>D90</f>
        <v>1.3318000000000001</v>
      </c>
      <c r="E40" s="45">
        <f>E90</f>
        <v>1.3382000000000001</v>
      </c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ht="16" thickBot="1">
      <c r="A41" s="103" t="s">
        <v>10</v>
      </c>
      <c r="B41" s="79">
        <f t="shared" ref="B41:E43" si="4">B92</f>
        <v>544</v>
      </c>
      <c r="C41" s="79">
        <f t="shared" si="4"/>
        <v>1021</v>
      </c>
      <c r="D41" s="79">
        <f t="shared" si="4"/>
        <v>757</v>
      </c>
      <c r="E41" s="79">
        <f t="shared" si="4"/>
        <v>1314</v>
      </c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21"/>
    </row>
    <row r="42" spans="1:17" ht="16" thickBot="1">
      <c r="A42" s="104" t="s">
        <v>3</v>
      </c>
      <c r="B42" s="46">
        <f t="shared" si="4"/>
        <v>14</v>
      </c>
      <c r="C42" s="46">
        <f t="shared" si="4"/>
        <v>22.5</v>
      </c>
      <c r="D42" s="46">
        <f t="shared" si="4"/>
        <v>18.7</v>
      </c>
      <c r="E42" s="46">
        <f t="shared" si="4"/>
        <v>38.700000000000003</v>
      </c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6" thickBot="1">
      <c r="A43" s="105" t="s">
        <v>4</v>
      </c>
      <c r="B43" s="80">
        <f t="shared" si="4"/>
        <v>1.7</v>
      </c>
      <c r="C43" s="80">
        <f t="shared" si="4"/>
        <v>2.8</v>
      </c>
      <c r="D43" s="80">
        <f t="shared" si="4"/>
        <v>2.7</v>
      </c>
      <c r="E43" s="80">
        <f t="shared" si="4"/>
        <v>4.4000000000000004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21"/>
    </row>
    <row r="44" spans="1:17" ht="16" thickBot="1">
      <c r="A44" s="179"/>
      <c r="B44" s="13"/>
      <c r="C44" s="13"/>
      <c r="D44" s="13"/>
      <c r="E44" s="153"/>
      <c r="G44" s="164"/>
      <c r="H44" s="164"/>
      <c r="I44" s="164"/>
      <c r="J44" s="164"/>
      <c r="K44" s="164"/>
      <c r="L44" s="164"/>
      <c r="M44" s="164"/>
      <c r="N44" s="164"/>
      <c r="O44" s="164"/>
      <c r="P44" s="117"/>
      <c r="Q44" s="120"/>
    </row>
    <row r="45" spans="1:17" ht="16" thickBot="1">
      <c r="A45" s="167" t="str">
        <f>+VLOOKUP(U17,V19:AL24,17,FALSE)</f>
        <v>*The reduction factor is used for heat output reduction, e.g. when radiators are to be installed in trenches or under ceilings</v>
      </c>
      <c r="B45" s="153"/>
      <c r="C45" s="153"/>
      <c r="D45" s="153"/>
      <c r="E45" s="188"/>
      <c r="F45" s="153"/>
      <c r="G45" s="153"/>
      <c r="H45" s="153"/>
      <c r="I45" s="153"/>
      <c r="J45" s="153"/>
      <c r="K45" s="153"/>
      <c r="L45" s="153"/>
      <c r="M45" s="153"/>
      <c r="N45" s="153"/>
      <c r="O45" s="89"/>
      <c r="P45" s="118"/>
      <c r="Q45" s="121"/>
    </row>
    <row r="46" spans="1:17">
      <c r="A46" s="156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20"/>
    </row>
    <row r="47" spans="1:17">
      <c r="A47" s="163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21"/>
    </row>
    <row r="48" spans="1:17">
      <c r="A48" s="15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20"/>
    </row>
    <row r="49" spans="1:43">
      <c r="A49" s="163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21"/>
    </row>
    <row r="50" spans="1:43">
      <c r="A50" s="15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20"/>
    </row>
    <row r="51" spans="1:43">
      <c r="A51" s="164"/>
      <c r="B51" s="164"/>
      <c r="C51" s="164"/>
      <c r="D51" s="164"/>
      <c r="E51" s="145"/>
      <c r="F51" s="145"/>
      <c r="G51" s="145"/>
      <c r="H51" s="145"/>
      <c r="I51" s="145"/>
      <c r="J51" s="145"/>
      <c r="K51" s="145"/>
      <c r="L51" s="145"/>
      <c r="M51" s="145"/>
      <c r="N51" s="130"/>
      <c r="O51" s="130"/>
      <c r="P51" s="130"/>
      <c r="Q51" s="131"/>
    </row>
    <row r="52" spans="1:43">
      <c r="A52" s="164"/>
      <c r="B52" s="164"/>
      <c r="C52" s="164"/>
      <c r="D52" s="164"/>
      <c r="E52" s="145"/>
      <c r="F52" s="145"/>
      <c r="G52" s="145"/>
      <c r="H52" s="145"/>
      <c r="I52" s="145"/>
      <c r="J52" s="145"/>
      <c r="K52" s="145"/>
      <c r="L52" s="145"/>
      <c r="M52" s="145"/>
      <c r="N52" s="130"/>
      <c r="O52" s="130"/>
      <c r="P52" s="130"/>
      <c r="Q52" s="131"/>
    </row>
    <row r="53" spans="1:43" s="78" customFormat="1">
      <c r="A53" s="164"/>
      <c r="B53" s="164"/>
      <c r="C53" s="164"/>
      <c r="D53" s="164"/>
      <c r="E53" s="133"/>
      <c r="F53" s="133"/>
      <c r="G53" s="133"/>
      <c r="H53" s="133"/>
      <c r="I53" s="133"/>
      <c r="J53" s="133"/>
      <c r="K53" s="133"/>
      <c r="L53" s="133"/>
      <c r="M53" s="133"/>
      <c r="N53" s="130"/>
      <c r="O53" s="130"/>
      <c r="P53" s="130"/>
      <c r="Q53" s="131"/>
    </row>
    <row r="54" spans="1:43">
      <c r="A54" s="164"/>
      <c r="B54" s="164"/>
      <c r="C54" s="164"/>
      <c r="D54" s="16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5"/>
      <c r="R54" s="73"/>
    </row>
    <row r="55" spans="1:43">
      <c r="A55" s="164"/>
      <c r="B55" s="164"/>
      <c r="C55" s="164"/>
      <c r="D55" s="16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/>
      <c r="R55" s="7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</row>
    <row r="56" spans="1:43">
      <c r="A56" s="164"/>
      <c r="B56" s="164"/>
      <c r="C56" s="164"/>
      <c r="D56" s="164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2"/>
      <c r="R56" s="72"/>
      <c r="S56" s="2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</row>
    <row r="57" spans="1:43">
      <c r="A57" s="164"/>
      <c r="B57" s="164"/>
      <c r="C57" s="164"/>
      <c r="D57" s="16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/>
      <c r="R57" s="7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</row>
    <row r="58" spans="1:43" s="9" customFormat="1" ht="16" thickBot="1">
      <c r="A58" s="165"/>
      <c r="B58" s="165"/>
      <c r="C58" s="165"/>
      <c r="D58" s="165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8"/>
      <c r="R58" s="7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</row>
    <row r="59" spans="1:43">
      <c r="A59" s="169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4"/>
      <c r="R59" s="7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</row>
    <row r="60" spans="1:43">
      <c r="A60" s="1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5"/>
      <c r="R60" s="73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</row>
    <row r="61" spans="1:43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5"/>
      <c r="R61" s="7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</row>
    <row r="62" spans="1:43" ht="16" thickBot="1">
      <c r="A62" s="11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"/>
      <c r="N62" s="3"/>
      <c r="O62" s="3"/>
      <c r="P62" s="3"/>
      <c r="Q62" s="15"/>
      <c r="R62" s="72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</row>
    <row r="63" spans="1:43" ht="16" thickBot="1">
      <c r="A63" s="109" t="s">
        <v>68</v>
      </c>
      <c r="B63" s="215">
        <f ca="1">NOW()</f>
        <v>43504.404151504626</v>
      </c>
      <c r="C63" s="216"/>
      <c r="D63" s="35"/>
      <c r="E63" s="35"/>
      <c r="F63" s="35"/>
      <c r="G63" s="35"/>
      <c r="H63" s="35"/>
      <c r="I63" s="35"/>
      <c r="J63" s="35"/>
      <c r="K63" s="35"/>
      <c r="L63" s="35"/>
      <c r="M63" s="17"/>
      <c r="N63" s="17"/>
      <c r="O63" s="17"/>
      <c r="P63" s="17"/>
      <c r="Q63" s="18"/>
      <c r="R63" s="72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</row>
    <row r="64" spans="1:43" hidden="1">
      <c r="R64" s="7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</row>
    <row r="65" spans="19:43" hidden="1"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</row>
    <row r="66" spans="19:43" hidden="1"/>
    <row r="67" spans="19:43" hidden="1"/>
    <row r="68" spans="19:43" hidden="1"/>
    <row r="69" spans="19:43" hidden="1"/>
    <row r="70" spans="19:43" hidden="1"/>
    <row r="71" spans="19:43" hidden="1"/>
    <row r="72" spans="19:43" hidden="1"/>
    <row r="73" spans="19:43" hidden="1"/>
    <row r="74" spans="19:43" hidden="1"/>
    <row r="75" spans="19:43" hidden="1"/>
    <row r="76" spans="19:43" hidden="1"/>
    <row r="77" spans="19:43" hidden="1"/>
    <row r="78" spans="19:43" hidden="1"/>
    <row r="79" spans="19:43" hidden="1"/>
    <row r="80" spans="19:43" hidden="1"/>
    <row r="81" spans="1:43" hidden="1"/>
    <row r="82" spans="1:43" hidden="1"/>
    <row r="83" spans="1:43" hidden="1"/>
    <row r="84" spans="1:43" hidden="1"/>
    <row r="85" spans="1:43" ht="16" hidden="1" thickBot="1">
      <c r="A85" s="155"/>
      <c r="B85" s="176"/>
      <c r="C85" s="177"/>
      <c r="D85" s="178"/>
      <c r="E85" s="178"/>
      <c r="F85" s="146"/>
      <c r="G85" s="146"/>
      <c r="H85" s="146"/>
      <c r="I85" s="146"/>
      <c r="J85" s="146"/>
      <c r="K85" s="146"/>
      <c r="L85" s="146"/>
      <c r="M85" s="146"/>
      <c r="N85" s="214"/>
      <c r="O85" s="214"/>
      <c r="P85" s="214"/>
      <c r="Q85" s="214"/>
      <c r="R85" s="72"/>
    </row>
    <row r="86" spans="1:43" ht="16" hidden="1" thickBot="1">
      <c r="A86" s="103" t="str">
        <f>A37</f>
        <v>Type [mm]</v>
      </c>
      <c r="B86" s="112" t="str">
        <f>B37</f>
        <v>2-20</v>
      </c>
      <c r="C86" s="112" t="str">
        <f>C37</f>
        <v>2-30</v>
      </c>
      <c r="D86" s="112" t="str">
        <f>D37</f>
        <v>3-20</v>
      </c>
      <c r="E86" s="112" t="str">
        <f>E37</f>
        <v>3-30</v>
      </c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72"/>
    </row>
    <row r="87" spans="1:43" ht="16" hidden="1" thickBot="1">
      <c r="A87" s="108" t="str">
        <f>A38</f>
        <v>Height [mm]</v>
      </c>
      <c r="B87" s="205"/>
      <c r="C87" s="206"/>
      <c r="D87" s="206"/>
      <c r="E87" s="207"/>
      <c r="F87" s="154"/>
      <c r="G87" s="154"/>
      <c r="H87" s="154"/>
      <c r="I87" s="154"/>
      <c r="J87" s="154"/>
      <c r="K87" s="154"/>
      <c r="L87" s="154"/>
      <c r="M87" s="154"/>
      <c r="N87" s="214"/>
      <c r="O87" s="214"/>
      <c r="P87" s="214"/>
      <c r="Q87" s="214"/>
      <c r="R87" s="72"/>
    </row>
    <row r="88" spans="1:43" ht="15" hidden="1" customHeight="1">
      <c r="A88" s="189" t="s">
        <v>59</v>
      </c>
      <c r="B88" s="190"/>
      <c r="C88" s="190"/>
      <c r="D88" s="190"/>
      <c r="E88" s="170"/>
      <c r="F88" s="171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</row>
    <row r="89" spans="1:43" ht="15.75" hidden="1" customHeight="1" thickBot="1">
      <c r="A89" s="123"/>
      <c r="B89" s="124"/>
      <c r="C89" s="124"/>
      <c r="D89" s="124"/>
      <c r="E89" s="124"/>
      <c r="F89" s="152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</row>
    <row r="90" spans="1:43" ht="16" hidden="1" thickBot="1">
      <c r="A90" s="40" t="s">
        <v>2</v>
      </c>
      <c r="B90" s="200">
        <v>1.2855000000000001</v>
      </c>
      <c r="C90" s="38">
        <v>1.2741400000000001</v>
      </c>
      <c r="D90" s="38">
        <v>1.3318000000000001</v>
      </c>
      <c r="E90" s="38">
        <v>1.3382000000000001</v>
      </c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</row>
    <row r="91" spans="1:43" ht="16" hidden="1" thickBot="1">
      <c r="A91" s="41" t="s">
        <v>18</v>
      </c>
      <c r="B91" s="201">
        <v>544</v>
      </c>
      <c r="C91" s="39">
        <v>1021</v>
      </c>
      <c r="D91" s="39">
        <v>757</v>
      </c>
      <c r="E91" s="39">
        <v>1314</v>
      </c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</row>
    <row r="92" spans="1:43" ht="16" hidden="1" thickBot="1">
      <c r="A92" s="107" t="s">
        <v>60</v>
      </c>
      <c r="B92" s="97">
        <f>B91</f>
        <v>544</v>
      </c>
      <c r="C92" s="97">
        <f t="shared" ref="C92:E92" si="5">C91</f>
        <v>1021</v>
      </c>
      <c r="D92" s="97">
        <f t="shared" si="5"/>
        <v>757</v>
      </c>
      <c r="E92" s="97">
        <f t="shared" si="5"/>
        <v>1314</v>
      </c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</row>
    <row r="93" spans="1:43" ht="16" hidden="1" thickBot="1">
      <c r="A93" s="41" t="s">
        <v>3</v>
      </c>
      <c r="B93" s="115">
        <v>14</v>
      </c>
      <c r="C93" s="42">
        <v>22.5</v>
      </c>
      <c r="D93" s="42">
        <v>18.7</v>
      </c>
      <c r="E93" s="42">
        <v>38.700000000000003</v>
      </c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</row>
    <row r="94" spans="1:43" ht="16" hidden="1" thickBot="1">
      <c r="A94" s="43" t="s">
        <v>4</v>
      </c>
      <c r="B94" s="116">
        <v>1.7</v>
      </c>
      <c r="C94" s="44">
        <v>2.8</v>
      </c>
      <c r="D94" s="44">
        <v>2.7</v>
      </c>
      <c r="E94" s="44">
        <v>4.4000000000000004</v>
      </c>
      <c r="F94" s="151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</row>
    <row r="95" spans="1:43" hidden="1"/>
    <row r="96" spans="1:43" hidden="1"/>
    <row r="97" spans="6:6" hidden="1"/>
    <row r="98" spans="6:6" hidden="1">
      <c r="F98" s="99" t="s">
        <v>16</v>
      </c>
    </row>
    <row r="99" spans="6:6" hidden="1">
      <c r="F99" s="99" t="s">
        <v>17</v>
      </c>
    </row>
    <row r="100" spans="6:6" hidden="1"/>
    <row r="101" spans="6:6" hidden="1"/>
    <row r="102" spans="6:6" hidden="1"/>
  </sheetData>
  <sheetProtection password="806B" sheet="1" objects="1" scenarios="1"/>
  <mergeCells count="30">
    <mergeCell ref="A11:A12"/>
    <mergeCell ref="F13:G13"/>
    <mergeCell ref="H13:I13"/>
    <mergeCell ref="H3:Q3"/>
    <mergeCell ref="L13:M13"/>
    <mergeCell ref="B13:C13"/>
    <mergeCell ref="U26:W26"/>
    <mergeCell ref="H4:J4"/>
    <mergeCell ref="U15:X16"/>
    <mergeCell ref="K4:M4"/>
    <mergeCell ref="N4:P4"/>
    <mergeCell ref="N5:P5"/>
    <mergeCell ref="N6:P6"/>
    <mergeCell ref="K6:M6"/>
    <mergeCell ref="H6:J6"/>
    <mergeCell ref="H5:J5"/>
    <mergeCell ref="K5:M5"/>
    <mergeCell ref="B87:E87"/>
    <mergeCell ref="B10:E12"/>
    <mergeCell ref="B38:E38"/>
    <mergeCell ref="N87:Q87"/>
    <mergeCell ref="B63:C63"/>
    <mergeCell ref="B15:C15"/>
    <mergeCell ref="D15:E15"/>
    <mergeCell ref="B36:C36"/>
    <mergeCell ref="D36:E36"/>
    <mergeCell ref="N85:O85"/>
    <mergeCell ref="P85:Q85"/>
    <mergeCell ref="J13:K13"/>
    <mergeCell ref="D13:E13"/>
  </mergeCells>
  <conditionalFormatting sqref="N6:P6">
    <cfRule type="cellIs" dxfId="2" priority="3" stopIfTrue="1" operator="greaterThan">
      <formula>$K$6</formula>
    </cfRule>
  </conditionalFormatting>
  <conditionalFormatting sqref="K6:M6">
    <cfRule type="cellIs" dxfId="1" priority="2" stopIfTrue="1" operator="greaterThan">
      <formula>$H$6</formula>
    </cfRule>
  </conditionalFormatting>
  <conditionalFormatting sqref="H6:J6">
    <cfRule type="cellIs" dxfId="0" priority="1" stopIfTrue="1" operator="lessThan">
      <formula>$K$6</formula>
    </cfRule>
  </conditionalFormatting>
  <hyperlinks>
    <hyperlink ref="D7" r:id="rId1" display="www.hudevad.dk" xr:uid="{00000000-0004-0000-0000-000000000000}"/>
    <hyperlink ref="AA19" r:id="rId2" xr:uid="{00000000-0004-0000-0000-000001000000}"/>
    <hyperlink ref="Z19" r:id="rId3" xr:uid="{00000000-0004-0000-0000-000002000000}"/>
    <hyperlink ref="AA21" r:id="rId4" xr:uid="{00000000-0004-0000-0000-000003000000}"/>
    <hyperlink ref="AA20" r:id="rId5" xr:uid="{00000000-0004-0000-0000-000004000000}"/>
    <hyperlink ref="AA22" r:id="rId6" xr:uid="{00000000-0004-0000-0000-000005000000}"/>
    <hyperlink ref="AA24" r:id="rId7" xr:uid="{00000000-0004-0000-0000-000006000000}"/>
    <hyperlink ref="AA23" r:id="rId8" xr:uid="{00000000-0004-0000-0000-000007000000}"/>
  </hyperlinks>
  <printOptions horizontalCentered="1" verticalCentered="1"/>
  <pageMargins left="0" right="0" top="0" bottom="0" header="0" footer="0"/>
  <pageSetup paperSize="9" scale="67" pageOrder="overThenDown" orientation="portrait" r:id="rId9"/>
  <rowBreaks count="1" manualBreakCount="1">
    <brk id="63" max="16383" man="1"/>
  </rowBreaks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2" name="Drop Down 1">
              <controlPr locked="0" defaultSize="0" autoLine="0" autoPict="0">
                <anchor moveWithCells="1">
                  <from>
                    <xdr:col>9</xdr:col>
                    <xdr:colOff>215900</xdr:colOff>
                    <xdr:row>1</xdr:row>
                    <xdr:rowOff>12700</xdr:rowOff>
                  </from>
                  <to>
                    <xdr:col>10</xdr:col>
                    <xdr:colOff>508000</xdr:colOff>
                    <xdr:row>1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Z63"/>
  <sheetViews>
    <sheetView zoomScaleNormal="100" zoomScaleSheetLayoutView="100" workbookViewId="0">
      <selection activeCell="K16" sqref="K16"/>
    </sheetView>
  </sheetViews>
  <sheetFormatPr baseColWidth="10" defaultColWidth="0" defaultRowHeight="15" zeroHeight="1"/>
  <cols>
    <col min="1" max="1" width="15.33203125" style="174" customWidth="1"/>
    <col min="2" max="16" width="8.33203125" style="2" customWidth="1"/>
    <col min="17" max="17" width="8.33203125" style="175" customWidth="1"/>
    <col min="18" max="78" width="0" style="36" hidden="1" customWidth="1"/>
    <col min="79" max="16384" width="7" style="36" hidden="1"/>
  </cols>
  <sheetData>
    <row r="1" spans="1:17" s="51" customFormat="1" ht="20.25" customHeight="1" thickBot="1">
      <c r="A1" s="52"/>
      <c r="B1" s="53"/>
      <c r="C1" s="53"/>
      <c r="D1" s="53"/>
      <c r="E1" s="53"/>
      <c r="F1" s="53"/>
      <c r="G1" s="54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17" s="51" customFormat="1" ht="17.25" customHeight="1">
      <c r="A2" s="55"/>
      <c r="B2" s="50"/>
      <c r="C2" s="50"/>
      <c r="D2" s="7" t="s">
        <v>5</v>
      </c>
      <c r="E2" s="50"/>
      <c r="F2" s="4"/>
      <c r="G2" s="56"/>
      <c r="H2" s="263" t="str">
        <f>'Output (W)'!A10</f>
        <v>Temperature set</v>
      </c>
      <c r="I2" s="264"/>
      <c r="J2" s="264"/>
      <c r="K2" s="264"/>
      <c r="L2" s="264"/>
      <c r="M2" s="264"/>
      <c r="N2" s="264"/>
      <c r="O2" s="264"/>
      <c r="P2" s="264"/>
      <c r="Q2" s="265"/>
    </row>
    <row r="3" spans="1:17" s="51" customFormat="1" ht="16" thickBot="1">
      <c r="A3" s="55"/>
      <c r="B3" s="50"/>
      <c r="C3" s="50"/>
      <c r="D3" s="7" t="str">
        <f>'Output (W)'!D3</f>
        <v>Record Hall Bsuiness Ctr, Rm 215, 16-16A Baldwin Gardens</v>
      </c>
      <c r="E3" s="50"/>
      <c r="F3" s="4"/>
      <c r="G3" s="56"/>
      <c r="H3" s="266"/>
      <c r="I3" s="267"/>
      <c r="J3" s="267"/>
      <c r="K3" s="267"/>
      <c r="L3" s="267"/>
      <c r="M3" s="267"/>
      <c r="N3" s="267"/>
      <c r="O3" s="267"/>
      <c r="P3" s="267"/>
      <c r="Q3" s="268"/>
    </row>
    <row r="4" spans="1:17" s="51" customFormat="1" ht="16">
      <c r="A4" s="55"/>
      <c r="B4" s="50"/>
      <c r="C4" s="50"/>
      <c r="D4" s="7" t="str">
        <f>'Output (W)'!D4</f>
        <v>Hatton Garden, London EC1N 7RJ</v>
      </c>
      <c r="E4" s="50"/>
      <c r="F4" s="4"/>
      <c r="G4" s="50"/>
      <c r="H4" s="227" t="str">
        <f>'Output (W)'!H4:J4</f>
        <v>Flow temperature</v>
      </c>
      <c r="I4" s="228"/>
      <c r="J4" s="229"/>
      <c r="K4" s="227" t="str">
        <f>'Output (W)'!K4:M4</f>
        <v>Return temperature</v>
      </c>
      <c r="L4" s="228"/>
      <c r="M4" s="236"/>
      <c r="N4" s="237" t="str">
        <f>'Output (W)'!N4:P4</f>
        <v>Room temperature</v>
      </c>
      <c r="O4" s="228"/>
      <c r="P4" s="236"/>
      <c r="Q4" s="48" t="s">
        <v>15</v>
      </c>
    </row>
    <row r="5" spans="1:17" s="51" customFormat="1" ht="15.75" customHeight="1" thickBot="1">
      <c r="A5" s="55"/>
      <c r="B5" s="50"/>
      <c r="C5" s="50"/>
      <c r="D5" s="27" t="str">
        <f>'Output (W)'!D5</f>
        <v xml:space="preserve"> Tel.: +44 (0) 2476 88 1200</v>
      </c>
      <c r="F5" s="5"/>
      <c r="G5" s="50"/>
      <c r="H5" s="247" t="s">
        <v>19</v>
      </c>
      <c r="I5" s="239"/>
      <c r="J5" s="248"/>
      <c r="K5" s="247" t="s">
        <v>20</v>
      </c>
      <c r="L5" s="239"/>
      <c r="M5" s="240"/>
      <c r="N5" s="238" t="s">
        <v>21</v>
      </c>
      <c r="O5" s="239"/>
      <c r="P5" s="240"/>
      <c r="Q5" s="49" t="s">
        <v>22</v>
      </c>
    </row>
    <row r="6" spans="1:17" s="51" customFormat="1" ht="21" customHeight="1" thickBot="1">
      <c r="A6" s="55"/>
      <c r="B6" s="50"/>
      <c r="C6" s="50"/>
      <c r="D6" s="8">
        <f>'Output (W)'!D6</f>
        <v>0</v>
      </c>
      <c r="E6" s="50"/>
      <c r="F6" s="6"/>
      <c r="G6" s="50"/>
      <c r="H6" s="269">
        <f>'Output (W)'!H6</f>
        <v>75</v>
      </c>
      <c r="I6" s="270"/>
      <c r="J6" s="271"/>
      <c r="K6" s="260">
        <f>'Output (W)'!K6</f>
        <v>65</v>
      </c>
      <c r="L6" s="261"/>
      <c r="M6" s="262"/>
      <c r="N6" s="260">
        <f>'Output (W)'!N6</f>
        <v>20</v>
      </c>
      <c r="O6" s="261"/>
      <c r="P6" s="262"/>
      <c r="Q6" s="57">
        <f>((H6+K6)/2)-N6</f>
        <v>50</v>
      </c>
    </row>
    <row r="7" spans="1:17" s="51" customFormat="1" ht="15.75" customHeight="1" thickBot="1">
      <c r="A7" s="55"/>
      <c r="B7" s="50"/>
      <c r="C7" s="50"/>
      <c r="D7" s="8" t="str">
        <f>'Output (W)'!D7</f>
        <v>www.hudevad.com</v>
      </c>
      <c r="E7" s="50"/>
      <c r="F7" s="6"/>
      <c r="G7" s="56"/>
      <c r="H7" s="50"/>
      <c r="I7" s="50"/>
      <c r="J7" s="50"/>
      <c r="K7" s="50"/>
      <c r="L7" s="50"/>
      <c r="M7" s="50"/>
      <c r="N7" s="50"/>
      <c r="P7" s="50"/>
      <c r="Q7" s="56"/>
    </row>
    <row r="8" spans="1:17" s="51" customFormat="1" ht="15.75" customHeight="1" thickBot="1">
      <c r="A8" s="55"/>
      <c r="B8" s="50"/>
      <c r="C8" s="50"/>
      <c r="D8" s="8"/>
      <c r="E8" s="50"/>
      <c r="F8" s="6"/>
      <c r="G8" s="56"/>
      <c r="H8" s="47" t="str">
        <f>'Output (W)'!H8</f>
        <v>Reduction factor * [%]</v>
      </c>
      <c r="I8" s="58"/>
      <c r="J8" s="59"/>
      <c r="K8" s="60">
        <f>'Output (W)'!K8</f>
        <v>0</v>
      </c>
      <c r="L8" s="50"/>
      <c r="M8" s="50"/>
      <c r="N8" s="50"/>
      <c r="P8" s="50"/>
      <c r="Q8" s="56"/>
    </row>
    <row r="9" spans="1:17" s="51" customFormat="1" ht="16" thickBot="1">
      <c r="A9" s="55"/>
      <c r="B9" s="50"/>
      <c r="C9" s="50"/>
      <c r="D9" s="50"/>
      <c r="E9" s="50"/>
      <c r="F9" s="50"/>
      <c r="G9" s="61"/>
      <c r="H9" s="50"/>
      <c r="I9" s="50"/>
      <c r="J9" s="50"/>
      <c r="K9" s="50"/>
      <c r="L9" s="50"/>
      <c r="M9" s="50"/>
      <c r="N9" s="50"/>
      <c r="O9" s="50"/>
      <c r="P9" s="50"/>
      <c r="Q9" s="56"/>
    </row>
    <row r="10" spans="1:17" s="51" customFormat="1" ht="15" customHeight="1" thickBot="1">
      <c r="A10" s="106" t="str">
        <f>'Output (W)'!A10</f>
        <v>Temperature set</v>
      </c>
      <c r="B10" s="208" t="str">
        <f>'Output (W)'!B10:Q12</f>
        <v>Rakon</v>
      </c>
      <c r="C10" s="209"/>
      <c r="D10" s="209"/>
      <c r="E10" s="210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7"/>
    </row>
    <row r="11" spans="1:17" s="51" customFormat="1" ht="15" customHeight="1">
      <c r="A11" s="249" t="str">
        <f>'Output (W)'!A11</f>
        <v>75/65-20</v>
      </c>
      <c r="B11" s="211"/>
      <c r="C11" s="212"/>
      <c r="D11" s="212"/>
      <c r="E11" s="213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9"/>
    </row>
    <row r="12" spans="1:17" s="51" customFormat="1" ht="15.75" customHeight="1" thickBot="1">
      <c r="A12" s="250"/>
      <c r="B12" s="211"/>
      <c r="C12" s="212"/>
      <c r="D12" s="212"/>
      <c r="E12" s="213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9"/>
    </row>
    <row r="13" spans="1:17" s="62" customFormat="1" ht="16" thickBot="1">
      <c r="A13" s="110" t="str">
        <f>'Output (W)'!A13</f>
        <v>Height [mm]</v>
      </c>
      <c r="B13" s="257" t="str">
        <f>'Output (W)'!B13:E13</f>
        <v>2-Rør</v>
      </c>
      <c r="C13" s="258"/>
      <c r="D13" s="258"/>
      <c r="E13" s="259"/>
      <c r="F13" s="133"/>
      <c r="G13" s="133"/>
      <c r="H13" s="133"/>
      <c r="I13" s="133"/>
      <c r="J13" s="133"/>
      <c r="K13" s="133"/>
      <c r="L13" s="133"/>
      <c r="M13" s="133"/>
      <c r="N13" s="223"/>
      <c r="O13" s="223"/>
      <c r="P13" s="223"/>
      <c r="Q13" s="256"/>
    </row>
    <row r="14" spans="1:17" s="9" customFormat="1" ht="15" customHeight="1" thickBot="1">
      <c r="A14" s="111" t="str">
        <f>'Output (W)'!A14</f>
        <v>Type [mm]</v>
      </c>
      <c r="B14" s="112" t="str">
        <f>'Output (W)'!B14</f>
        <v>2-20</v>
      </c>
      <c r="C14" s="88" t="str">
        <f>'Output (W)'!C14</f>
        <v>2-30</v>
      </c>
      <c r="D14" s="88" t="str">
        <f>'Output (W)'!D14</f>
        <v>3-20</v>
      </c>
      <c r="E14" s="199" t="str">
        <f>'Output (W)'!E14</f>
        <v>3-30</v>
      </c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27"/>
      <c r="Q14" s="128"/>
    </row>
    <row r="15" spans="1:17" s="9" customFormat="1" ht="16" thickBot="1">
      <c r="A15" s="135" t="str">
        <f>'Output (W)'!A15</f>
        <v>Length [mm]</v>
      </c>
      <c r="B15" s="205">
        <f>'Output (W)'!B15:C15</f>
        <v>0</v>
      </c>
      <c r="C15" s="217"/>
      <c r="D15" s="205">
        <f>'Output (W)'!D15:E15</f>
        <v>0</v>
      </c>
      <c r="E15" s="217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27"/>
      <c r="Q15" s="128"/>
    </row>
    <row r="16" spans="1:17" ht="16" thickBot="1">
      <c r="A16" s="161">
        <v>610</v>
      </c>
      <c r="B16" s="101">
        <f t="shared" ref="B16:E19" si="0">B$20/1000*$A16</f>
        <v>28.533104041272569</v>
      </c>
      <c r="C16" s="191">
        <f t="shared" si="0"/>
        <v>53.552020636285462</v>
      </c>
      <c r="D16" s="191">
        <f t="shared" si="0"/>
        <v>39.705073086844365</v>
      </c>
      <c r="E16" s="191">
        <f t="shared" si="0"/>
        <v>68.920034393809104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2"/>
    </row>
    <row r="17" spans="1:17" ht="16" thickBot="1">
      <c r="A17" s="181">
        <f>'Output (W)'!A17</f>
        <v>710</v>
      </c>
      <c r="B17" s="192">
        <f t="shared" si="0"/>
        <v>33.21066208082545</v>
      </c>
      <c r="C17" s="193">
        <f t="shared" si="0"/>
        <v>62.331040412725706</v>
      </c>
      <c r="D17" s="193">
        <f t="shared" si="0"/>
        <v>46.214101461736881</v>
      </c>
      <c r="E17" s="193">
        <f t="shared" si="0"/>
        <v>80.218400687876169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3"/>
    </row>
    <row r="18" spans="1:17" ht="16" thickBot="1">
      <c r="A18" s="161">
        <f>'Output (W)'!A18</f>
        <v>810</v>
      </c>
      <c r="B18" s="101">
        <f t="shared" si="0"/>
        <v>37.888220120378328</v>
      </c>
      <c r="C18" s="191">
        <f t="shared" si="0"/>
        <v>71.110060189165949</v>
      </c>
      <c r="D18" s="191">
        <f t="shared" si="0"/>
        <v>52.723129836629397</v>
      </c>
      <c r="E18" s="191">
        <f t="shared" si="0"/>
        <v>91.516766981943235</v>
      </c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2"/>
    </row>
    <row r="19" spans="1:17" ht="15.75" customHeight="1" thickBot="1">
      <c r="A19" s="144">
        <f>'Output (W)'!A19</f>
        <v>910</v>
      </c>
      <c r="B19" s="100">
        <f t="shared" si="0"/>
        <v>42.565778159931206</v>
      </c>
      <c r="C19" s="194">
        <f t="shared" si="0"/>
        <v>79.889079965606186</v>
      </c>
      <c r="D19" s="194">
        <f t="shared" si="0"/>
        <v>59.23215821152192</v>
      </c>
      <c r="E19" s="194">
        <f t="shared" si="0"/>
        <v>102.8151332760103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3"/>
    </row>
    <row r="20" spans="1:17" ht="16" thickBot="1">
      <c r="A20" s="162">
        <f>'Output (W)'!A20</f>
        <v>1010</v>
      </c>
      <c r="B20" s="125">
        <f>(((POWER((((($H$6+$K$6)/2)-$N$6)/50),B40))*B41)*(1-$K$8))/(1.163*($H$6-$K$6))</f>
        <v>46.775580395528799</v>
      </c>
      <c r="C20" s="195">
        <f>(((POWER((((($H$6+$K$6)/2)-$N$6)/50),C40))*C41)*(1-$K$8))/(1.163*($H$6-$K$6))</f>
        <v>87.790197764402407</v>
      </c>
      <c r="D20" s="195">
        <f>(((POWER((((($H$6+$K$6)/2)-$N$6)/50),D40))*D41)*(1-$K$8))/(1.163*($H$6-$K$6))</f>
        <v>65.090283748925188</v>
      </c>
      <c r="E20" s="195">
        <f>(((POWER((((($H$6+$K$6)/2)-$N$6)/50),E40))*E41)*(1-$K$8))/(1.163*($H$6-$K$6))</f>
        <v>112.98366294067067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2"/>
    </row>
    <row r="21" spans="1:17" ht="17" thickTop="1" thickBot="1">
      <c r="A21" s="181">
        <f>'Output (W)'!A21</f>
        <v>1110</v>
      </c>
      <c r="B21" s="192">
        <f t="shared" ref="B21:E35" si="1">B$20/1000*$A21</f>
        <v>51.920894239036969</v>
      </c>
      <c r="C21" s="193">
        <f t="shared" si="1"/>
        <v>97.447119518486673</v>
      </c>
      <c r="D21" s="193">
        <f t="shared" si="1"/>
        <v>72.250214961306952</v>
      </c>
      <c r="E21" s="193">
        <f t="shared" si="1"/>
        <v>125.41186586414443</v>
      </c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3"/>
    </row>
    <row r="22" spans="1:17" ht="16" thickBot="1">
      <c r="A22" s="161">
        <f>'Output (W)'!A22</f>
        <v>1210</v>
      </c>
      <c r="B22" s="101">
        <f t="shared" si="1"/>
        <v>56.598452278589846</v>
      </c>
      <c r="C22" s="191">
        <f t="shared" si="1"/>
        <v>106.22613929492691</v>
      </c>
      <c r="D22" s="191">
        <f t="shared" si="1"/>
        <v>78.759243336199475</v>
      </c>
      <c r="E22" s="191">
        <f t="shared" si="1"/>
        <v>136.71023215821151</v>
      </c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2"/>
    </row>
    <row r="23" spans="1:17" ht="16" thickBot="1">
      <c r="A23" s="144">
        <f>'Output (W)'!A23</f>
        <v>1310</v>
      </c>
      <c r="B23" s="100">
        <f t="shared" si="1"/>
        <v>61.276010318142731</v>
      </c>
      <c r="C23" s="194">
        <f t="shared" si="1"/>
        <v>115.00515907136715</v>
      </c>
      <c r="D23" s="194">
        <f t="shared" si="1"/>
        <v>85.268271711091998</v>
      </c>
      <c r="E23" s="194">
        <f t="shared" si="1"/>
        <v>148.00859845227856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3"/>
    </row>
    <row r="24" spans="1:17" ht="16" thickBot="1">
      <c r="A24" s="161">
        <f>'Output (W)'!A24</f>
        <v>1410</v>
      </c>
      <c r="B24" s="101">
        <f t="shared" si="1"/>
        <v>65.953568357695616</v>
      </c>
      <c r="C24" s="191">
        <f t="shared" si="1"/>
        <v>123.78417884780738</v>
      </c>
      <c r="D24" s="191">
        <f t="shared" si="1"/>
        <v>91.777300085984507</v>
      </c>
      <c r="E24" s="191">
        <f t="shared" si="1"/>
        <v>159.30696474634564</v>
      </c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2"/>
    </row>
    <row r="25" spans="1:17" ht="16" thickBot="1">
      <c r="A25" s="180">
        <f>'Output (W)'!A25</f>
        <v>1510</v>
      </c>
      <c r="B25" s="126">
        <f t="shared" si="1"/>
        <v>70.631126397248494</v>
      </c>
      <c r="C25" s="196">
        <f t="shared" si="1"/>
        <v>132.56319862424763</v>
      </c>
      <c r="D25" s="196">
        <f t="shared" si="1"/>
        <v>98.28632846087703</v>
      </c>
      <c r="E25" s="196">
        <f t="shared" si="1"/>
        <v>170.60533104041269</v>
      </c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3"/>
    </row>
    <row r="26" spans="1:17" ht="17" thickTop="1" thickBot="1">
      <c r="A26" s="184">
        <f>'Output (W)'!A26</f>
        <v>1610</v>
      </c>
      <c r="B26" s="197">
        <f t="shared" si="1"/>
        <v>75.308684436801371</v>
      </c>
      <c r="C26" s="198">
        <f t="shared" si="1"/>
        <v>141.34221840068787</v>
      </c>
      <c r="D26" s="198">
        <f t="shared" si="1"/>
        <v>104.79535683576955</v>
      </c>
      <c r="E26" s="198">
        <f t="shared" si="1"/>
        <v>181.90369733447977</v>
      </c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2"/>
    </row>
    <row r="27" spans="1:17" ht="16" thickBot="1">
      <c r="A27" s="144">
        <f>'Output (W)'!A27</f>
        <v>1710</v>
      </c>
      <c r="B27" s="100">
        <f t="shared" si="1"/>
        <v>79.986242476354249</v>
      </c>
      <c r="C27" s="194">
        <f t="shared" si="1"/>
        <v>150.12123817712811</v>
      </c>
      <c r="D27" s="194">
        <f t="shared" si="1"/>
        <v>111.30438521066206</v>
      </c>
      <c r="E27" s="194">
        <f t="shared" si="1"/>
        <v>193.20206362854682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3"/>
    </row>
    <row r="28" spans="1:17" ht="16" thickBot="1">
      <c r="A28" s="161">
        <f>'Output (W)'!A28</f>
        <v>1810</v>
      </c>
      <c r="B28" s="101">
        <f t="shared" si="1"/>
        <v>84.663800515907127</v>
      </c>
      <c r="C28" s="191">
        <f t="shared" si="1"/>
        <v>158.90025795356834</v>
      </c>
      <c r="D28" s="191">
        <f t="shared" si="1"/>
        <v>117.81341358555458</v>
      </c>
      <c r="E28" s="191">
        <f t="shared" si="1"/>
        <v>204.5004299226139</v>
      </c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2"/>
    </row>
    <row r="29" spans="1:17" ht="16" thickBot="1">
      <c r="A29" s="144">
        <f>'Output (W)'!A29</f>
        <v>1910</v>
      </c>
      <c r="B29" s="100">
        <f t="shared" si="1"/>
        <v>89.341358555460005</v>
      </c>
      <c r="C29" s="194">
        <f t="shared" si="1"/>
        <v>167.67927773000858</v>
      </c>
      <c r="D29" s="194">
        <f t="shared" si="1"/>
        <v>124.32244196044711</v>
      </c>
      <c r="E29" s="194">
        <f t="shared" si="1"/>
        <v>215.79879621668098</v>
      </c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3"/>
    </row>
    <row r="30" spans="1:17" ht="16" thickBot="1">
      <c r="A30" s="162">
        <f>'Output (W)'!A30</f>
        <v>2010</v>
      </c>
      <c r="B30" s="125">
        <f t="shared" si="1"/>
        <v>94.018916595012897</v>
      </c>
      <c r="C30" s="195">
        <f t="shared" si="1"/>
        <v>176.45829750644884</v>
      </c>
      <c r="D30" s="195">
        <f t="shared" si="1"/>
        <v>130.83147033533962</v>
      </c>
      <c r="E30" s="195">
        <f t="shared" si="1"/>
        <v>227.09716251074803</v>
      </c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2"/>
    </row>
    <row r="31" spans="1:17" ht="17" thickTop="1" thickBot="1">
      <c r="A31" s="181">
        <f>'Output (W)'!A31</f>
        <v>2110</v>
      </c>
      <c r="B31" s="192">
        <f t="shared" si="1"/>
        <v>98.696474634565774</v>
      </c>
      <c r="C31" s="193">
        <f t="shared" si="1"/>
        <v>185.23731728288908</v>
      </c>
      <c r="D31" s="193">
        <f t="shared" si="1"/>
        <v>137.34049871023214</v>
      </c>
      <c r="E31" s="193">
        <f t="shared" si="1"/>
        <v>238.39552880481511</v>
      </c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3"/>
    </row>
    <row r="32" spans="1:17" ht="16" thickBot="1">
      <c r="A32" s="161">
        <f>'Output (W)'!A32</f>
        <v>2210</v>
      </c>
      <c r="B32" s="101">
        <f t="shared" si="1"/>
        <v>103.37403267411865</v>
      </c>
      <c r="C32" s="191">
        <f t="shared" si="1"/>
        <v>194.01633705932932</v>
      </c>
      <c r="D32" s="191">
        <f t="shared" si="1"/>
        <v>143.84952708512466</v>
      </c>
      <c r="E32" s="191">
        <f t="shared" si="1"/>
        <v>249.69389509888217</v>
      </c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2"/>
    </row>
    <row r="33" spans="1:17" ht="16" thickBot="1">
      <c r="A33" s="144">
        <f>'Output (W)'!A33</f>
        <v>2310</v>
      </c>
      <c r="B33" s="100">
        <f t="shared" si="1"/>
        <v>108.05159071367153</v>
      </c>
      <c r="C33" s="194">
        <f t="shared" si="1"/>
        <v>202.79535683576955</v>
      </c>
      <c r="D33" s="194">
        <f t="shared" si="1"/>
        <v>150.35855546001719</v>
      </c>
      <c r="E33" s="194">
        <f t="shared" si="1"/>
        <v>260.99226139294922</v>
      </c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3"/>
    </row>
    <row r="34" spans="1:17" ht="16" thickBot="1">
      <c r="A34" s="161">
        <f>'Output (W)'!A34</f>
        <v>2410</v>
      </c>
      <c r="B34" s="101">
        <f t="shared" si="1"/>
        <v>112.72914875322441</v>
      </c>
      <c r="C34" s="191">
        <f t="shared" si="1"/>
        <v>211.57437661220979</v>
      </c>
      <c r="D34" s="191">
        <f t="shared" si="1"/>
        <v>156.86758383490968</v>
      </c>
      <c r="E34" s="191">
        <f t="shared" si="1"/>
        <v>272.2906276870163</v>
      </c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2"/>
    </row>
    <row r="35" spans="1:17" ht="16" thickBot="1">
      <c r="A35" s="180">
        <f>'Output (W)'!A35</f>
        <v>2510</v>
      </c>
      <c r="B35" s="100">
        <f t="shared" si="1"/>
        <v>117.40670679277729</v>
      </c>
      <c r="C35" s="194">
        <f t="shared" si="1"/>
        <v>220.35339638865003</v>
      </c>
      <c r="D35" s="194">
        <f t="shared" si="1"/>
        <v>163.3766122098022</v>
      </c>
      <c r="E35" s="194">
        <f t="shared" si="1"/>
        <v>283.58899398108338</v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3"/>
    </row>
    <row r="36" spans="1:17" ht="17" thickTop="1" thickBot="1">
      <c r="A36" s="155" t="str">
        <f>A15</f>
        <v>Length [mm]</v>
      </c>
      <c r="B36" s="219">
        <f>B15</f>
        <v>0</v>
      </c>
      <c r="C36" s="220"/>
      <c r="D36" s="219">
        <f>D15</f>
        <v>0</v>
      </c>
      <c r="E36" s="22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2"/>
    </row>
    <row r="37" spans="1:17" ht="16" thickBot="1">
      <c r="A37" s="103" t="str">
        <f>A14</f>
        <v>Type [mm]</v>
      </c>
      <c r="B37" s="112" t="str">
        <f>B14</f>
        <v>2-20</v>
      </c>
      <c r="C37" s="88" t="str">
        <f>C14</f>
        <v>2-30</v>
      </c>
      <c r="D37" s="88" t="str">
        <f>D14</f>
        <v>3-20</v>
      </c>
      <c r="E37" s="199" t="str">
        <f>E14</f>
        <v>3-30</v>
      </c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3"/>
    </row>
    <row r="38" spans="1:17" ht="16" thickBot="1">
      <c r="A38" s="108" t="str">
        <f>A13</f>
        <v>Height [mm]</v>
      </c>
      <c r="B38" s="205" t="str">
        <f>B13</f>
        <v>2-Rør</v>
      </c>
      <c r="C38" s="206"/>
      <c r="D38" s="206">
        <f>D13</f>
        <v>0</v>
      </c>
      <c r="E38" s="207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2"/>
    </row>
    <row r="39" spans="1:17" ht="16" thickBot="1">
      <c r="A39" s="16"/>
      <c r="B39" s="3"/>
      <c r="C39" s="3"/>
      <c r="D39" s="3"/>
      <c r="E39" s="187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3"/>
    </row>
    <row r="40" spans="1:17" ht="16" thickBot="1">
      <c r="A40" s="102" t="s">
        <v>2</v>
      </c>
      <c r="B40" s="45">
        <f>'Output (W)'!B40</f>
        <v>1.2855000000000001</v>
      </c>
      <c r="C40" s="45">
        <f>'Output (W)'!C40</f>
        <v>1.2741400000000001</v>
      </c>
      <c r="D40" s="45">
        <f>'Output (W)'!D40</f>
        <v>1.3318000000000001</v>
      </c>
      <c r="E40" s="45">
        <f>'Output (W)'!E40</f>
        <v>1.3382000000000001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2"/>
    </row>
    <row r="41" spans="1:17" ht="16" thickBot="1">
      <c r="A41" s="103" t="s">
        <v>10</v>
      </c>
      <c r="B41" s="79">
        <f>'Output (W)'!B41</f>
        <v>544</v>
      </c>
      <c r="C41" s="79">
        <f>'Output (W)'!C41</f>
        <v>1021</v>
      </c>
      <c r="D41" s="79">
        <f>'Output (W)'!D41</f>
        <v>757</v>
      </c>
      <c r="E41" s="79">
        <f>'Output (W)'!E41</f>
        <v>1314</v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3"/>
    </row>
    <row r="42" spans="1:17" ht="16" thickBot="1">
      <c r="A42" s="104" t="s">
        <v>3</v>
      </c>
      <c r="B42" s="46">
        <f>'Output (W)'!B42</f>
        <v>14</v>
      </c>
      <c r="C42" s="46">
        <f>'Output (W)'!C42</f>
        <v>22.5</v>
      </c>
      <c r="D42" s="46">
        <f>'Output (W)'!D42</f>
        <v>18.7</v>
      </c>
      <c r="E42" s="46">
        <f>'Output (W)'!E42</f>
        <v>38.700000000000003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2"/>
    </row>
    <row r="43" spans="1:17" ht="16" thickBot="1">
      <c r="A43" s="105" t="s">
        <v>4</v>
      </c>
      <c r="B43" s="80">
        <f>'Output (W)'!B43</f>
        <v>1.7</v>
      </c>
      <c r="C43" s="80">
        <f>'Output (W)'!C43</f>
        <v>2.8</v>
      </c>
      <c r="D43" s="80">
        <f>'Output (W)'!D43</f>
        <v>2.7</v>
      </c>
      <c r="E43" s="80">
        <f>'Output (W)'!E43</f>
        <v>4.4000000000000004</v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3"/>
    </row>
    <row r="44" spans="1:17" ht="16" thickBot="1">
      <c r="A44" s="179"/>
      <c r="B44" s="13"/>
      <c r="C44" s="13"/>
      <c r="D44" s="13"/>
      <c r="E44" s="15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42"/>
    </row>
    <row r="45" spans="1:17" ht="16" thickBot="1">
      <c r="A45" s="167" t="str">
        <f>'Output (W)'!A45</f>
        <v>*The reduction factor is used for heat output reduction, e.g. when radiators are to be installed in trenches or under ceilings</v>
      </c>
      <c r="B45" s="153"/>
      <c r="C45" s="153"/>
      <c r="D45" s="153"/>
      <c r="E45" s="188"/>
      <c r="F45" s="172"/>
      <c r="G45" s="172"/>
      <c r="H45" s="172"/>
      <c r="I45" s="172"/>
      <c r="J45" s="172"/>
      <c r="K45" s="172"/>
      <c r="L45" s="172"/>
      <c r="M45" s="172"/>
      <c r="N45" s="172"/>
      <c r="O45" s="173"/>
      <c r="P45" s="140"/>
      <c r="Q45" s="143"/>
    </row>
    <row r="46" spans="1:17">
      <c r="A46" s="156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2"/>
    </row>
    <row r="47" spans="1:17">
      <c r="A47" s="163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3"/>
    </row>
    <row r="48" spans="1:17">
      <c r="A48" s="156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2"/>
    </row>
    <row r="49" spans="1:17">
      <c r="A49" s="163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3"/>
    </row>
    <row r="50" spans="1:17">
      <c r="A50" s="156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2"/>
    </row>
    <row r="51" spans="1:17">
      <c r="A51" s="164"/>
      <c r="B51" s="164"/>
      <c r="C51" s="164"/>
      <c r="D51" s="164"/>
      <c r="E51" s="145"/>
      <c r="F51" s="145"/>
      <c r="G51" s="145"/>
      <c r="H51" s="145"/>
      <c r="I51" s="145"/>
      <c r="J51" s="145"/>
      <c r="K51" s="145"/>
      <c r="L51" s="145"/>
      <c r="M51" s="145"/>
      <c r="N51" s="127"/>
      <c r="O51" s="127"/>
      <c r="P51" s="127"/>
      <c r="Q51" s="128"/>
    </row>
    <row r="52" spans="1:17">
      <c r="A52" s="164"/>
      <c r="B52" s="164"/>
      <c r="C52" s="164"/>
      <c r="D52" s="164"/>
      <c r="E52" s="145"/>
      <c r="F52" s="145"/>
      <c r="G52" s="145"/>
      <c r="H52" s="145"/>
      <c r="I52" s="145"/>
      <c r="J52" s="145"/>
      <c r="K52" s="145"/>
      <c r="L52" s="145"/>
      <c r="M52" s="145"/>
      <c r="N52" s="127"/>
      <c r="O52" s="127"/>
      <c r="P52" s="127"/>
      <c r="Q52" s="128"/>
    </row>
    <row r="53" spans="1:17" s="9" customFormat="1">
      <c r="A53" s="165"/>
      <c r="B53" s="165"/>
      <c r="C53" s="165"/>
      <c r="D53" s="165"/>
      <c r="E53" s="133"/>
      <c r="F53" s="133"/>
      <c r="G53" s="133"/>
      <c r="H53" s="133"/>
      <c r="I53" s="133"/>
      <c r="J53" s="133"/>
      <c r="K53" s="133"/>
      <c r="L53" s="133"/>
      <c r="M53" s="133"/>
      <c r="N53" s="127"/>
      <c r="O53" s="127"/>
      <c r="P53" s="127"/>
      <c r="Q53" s="128"/>
    </row>
    <row r="54" spans="1:17" s="9" customFormat="1">
      <c r="A54" s="165"/>
      <c r="B54" s="165"/>
      <c r="C54" s="165"/>
      <c r="D54" s="16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5"/>
    </row>
    <row r="55" spans="1:17" s="9" customFormat="1">
      <c r="A55" s="165"/>
      <c r="B55" s="165"/>
      <c r="C55" s="165"/>
      <c r="D55" s="165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6"/>
    </row>
    <row r="56" spans="1:17" s="9" customFormat="1">
      <c r="A56" s="165"/>
      <c r="B56" s="165"/>
      <c r="C56" s="165"/>
      <c r="D56" s="165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2"/>
    </row>
    <row r="57" spans="1:17" s="9" customFormat="1">
      <c r="A57" s="165"/>
      <c r="B57" s="165"/>
      <c r="C57" s="165"/>
      <c r="D57" s="165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6"/>
    </row>
    <row r="58" spans="1:17" s="9" customFormat="1" ht="16" thickBot="1">
      <c r="A58" s="165"/>
      <c r="B58" s="165"/>
      <c r="C58" s="165"/>
      <c r="D58" s="165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8"/>
    </row>
    <row r="59" spans="1:17" s="9" customForma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s="9" customFormat="1">
      <c r="A60" s="55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6"/>
    </row>
    <row r="61" spans="1:17" s="9" customFormat="1">
      <c r="A61" s="55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6"/>
    </row>
    <row r="62" spans="1:17" s="9" customFormat="1">
      <c r="A62" s="55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50"/>
      <c r="N62" s="50"/>
      <c r="O62" s="50"/>
      <c r="P62" s="50"/>
      <c r="Q62" s="56"/>
    </row>
    <row r="63" spans="1:17" s="9" customFormat="1" ht="16" thickBot="1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6"/>
      <c r="N63" s="66"/>
      <c r="O63" s="66"/>
      <c r="P63" s="66"/>
      <c r="Q63" s="61"/>
    </row>
  </sheetData>
  <mergeCells count="20">
    <mergeCell ref="A11:A12"/>
    <mergeCell ref="H2:Q3"/>
    <mergeCell ref="H6:J6"/>
    <mergeCell ref="H4:J4"/>
    <mergeCell ref="K4:M4"/>
    <mergeCell ref="N4:P4"/>
    <mergeCell ref="H5:J5"/>
    <mergeCell ref="B38:E38"/>
    <mergeCell ref="K5:M5"/>
    <mergeCell ref="N5:P5"/>
    <mergeCell ref="N13:O13"/>
    <mergeCell ref="P13:Q13"/>
    <mergeCell ref="B10:E12"/>
    <mergeCell ref="B13:E13"/>
    <mergeCell ref="K6:M6"/>
    <mergeCell ref="N6:P6"/>
    <mergeCell ref="B15:C15"/>
    <mergeCell ref="D15:E15"/>
    <mergeCell ref="B36:C36"/>
    <mergeCell ref="D36:E36"/>
  </mergeCells>
  <hyperlinks>
    <hyperlink ref="D7" r:id="rId1" display="www.hudevad.dk" xr:uid="{00000000-0004-0000-0100-000000000000}"/>
  </hyperlinks>
  <printOptions horizontalCentered="1" verticalCentered="1"/>
  <pageMargins left="0" right="0" top="0" bottom="0" header="0" footer="0"/>
  <pageSetup paperSize="9" scale="67" pageOrder="overThenDown" orientation="portrait" r:id="rId2"/>
  <ignoredErrors>
    <ignoredError sqref="H6 K6 N6 K8" unlockedFormula="1"/>
    <ignoredError sqref="B20:E20" formula="1"/>
    <ignoredError sqref="B1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Output (W)</vt:lpstr>
      <vt:lpstr>Flow (l-h)</vt:lpstr>
      <vt:lpstr>'Output (W)'!Print_Area</vt:lpstr>
    </vt:vector>
  </TitlesOfParts>
  <Company>Ribe Jernindustri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mni</dc:creator>
  <cp:lastModifiedBy>Leonie Khan</cp:lastModifiedBy>
  <cp:lastPrinted>2014-03-27T11:12:35Z</cp:lastPrinted>
  <dcterms:created xsi:type="dcterms:W3CDTF">2013-09-12T08:45:22Z</dcterms:created>
  <dcterms:modified xsi:type="dcterms:W3CDTF">2019-02-08T09:42:14Z</dcterms:modified>
</cp:coreProperties>
</file>