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120" yWindow="360" windowWidth="20370" windowHeight="7935"/>
  </bookViews>
  <sheets>
    <sheet name="Output (W)" sheetId="1" r:id="rId1"/>
    <sheet name="Flow (l-h)" sheetId="3" r:id="rId2"/>
  </sheets>
  <definedNames>
    <definedName name="_xlnm.Print_Area" localSheetId="0">'Output (W)'!$A$1:$AH$65</definedName>
  </definedNames>
  <calcPr calcId="145621"/>
</workbook>
</file>

<file path=xl/calcChain.xml><?xml version="1.0" encoding="utf-8"?>
<calcChain xmlns="http://schemas.openxmlformats.org/spreadsheetml/2006/main">
  <c r="T14" i="3" l="1"/>
  <c r="T56" i="3" s="1"/>
  <c r="W14" i="3"/>
  <c r="W56" i="3" s="1"/>
  <c r="X14" i="3"/>
  <c r="X56" i="3" s="1"/>
  <c r="C14" i="3"/>
  <c r="C56" i="3" s="1"/>
  <c r="D14" i="3"/>
  <c r="D56" i="3" s="1"/>
  <c r="E14" i="3"/>
  <c r="E56" i="3" s="1"/>
  <c r="F14" i="3"/>
  <c r="F56" i="3" s="1"/>
  <c r="G14" i="3"/>
  <c r="G56" i="3" s="1"/>
  <c r="H14" i="3"/>
  <c r="H56" i="3" s="1"/>
  <c r="I14" i="3"/>
  <c r="I56" i="3" s="1"/>
  <c r="J14" i="3"/>
  <c r="J56" i="3" s="1"/>
  <c r="K14" i="3"/>
  <c r="K56" i="3" s="1"/>
  <c r="L14" i="3"/>
  <c r="L56" i="3" s="1"/>
  <c r="M14" i="3"/>
  <c r="M56" i="3" s="1"/>
  <c r="N14" i="3"/>
  <c r="N56" i="3" s="1"/>
  <c r="O14" i="3"/>
  <c r="O56" i="3" s="1"/>
  <c r="P14" i="3"/>
  <c r="P56" i="3" s="1"/>
  <c r="Q14" i="3"/>
  <c r="Q56" i="3" s="1"/>
  <c r="B14" i="3"/>
  <c r="B56" i="3" s="1"/>
  <c r="W13" i="3"/>
  <c r="W57" i="3" s="1"/>
  <c r="X13" i="3"/>
  <c r="S13" i="3"/>
  <c r="S57" i="3" s="1"/>
  <c r="F13" i="3"/>
  <c r="F57" i="3" s="1"/>
  <c r="J13" i="3"/>
  <c r="J57" i="3" s="1"/>
  <c r="N13" i="3"/>
  <c r="N57" i="3" s="1"/>
  <c r="B13" i="3"/>
  <c r="B57" i="3" s="1"/>
  <c r="S89" i="1"/>
  <c r="F89" i="1"/>
  <c r="F88" i="1"/>
  <c r="K88" i="1"/>
  <c r="N88" i="1"/>
  <c r="Q88" i="1"/>
  <c r="W88" i="1"/>
  <c r="A89" i="1"/>
  <c r="A88" i="1"/>
  <c r="A87" i="1"/>
  <c r="W57" i="1"/>
  <c r="W89" i="1" s="1"/>
  <c r="X57" i="1"/>
  <c r="S57" i="1"/>
  <c r="T56" i="1"/>
  <c r="T88" i="1" s="1"/>
  <c r="V56" i="1"/>
  <c r="V88" i="1" s="1"/>
  <c r="X56" i="1"/>
  <c r="X88" i="1" s="1"/>
  <c r="V55" i="1"/>
  <c r="Z15" i="1"/>
  <c r="Z55" i="1" s="1"/>
  <c r="T14" i="1"/>
  <c r="U14" i="1"/>
  <c r="V14" i="1"/>
  <c r="V14" i="3" s="1"/>
  <c r="V56" i="3" s="1"/>
  <c r="W14" i="1"/>
  <c r="W56" i="1" s="1"/>
  <c r="X14" i="1"/>
  <c r="Y14" i="1"/>
  <c r="Y14" i="3" s="1"/>
  <c r="Y56" i="3" s="1"/>
  <c r="Z14" i="1"/>
  <c r="Z14" i="3" s="1"/>
  <c r="Z56" i="3" s="1"/>
  <c r="S14" i="1"/>
  <c r="S62" i="1"/>
  <c r="S62" i="3" s="1"/>
  <c r="S61" i="1"/>
  <c r="S61" i="3" s="1"/>
  <c r="S59" i="1"/>
  <c r="S59" i="3" s="1"/>
  <c r="C56" i="1"/>
  <c r="C88" i="1" s="1"/>
  <c r="D56" i="1"/>
  <c r="D88" i="1" s="1"/>
  <c r="E56" i="1"/>
  <c r="E88" i="1" s="1"/>
  <c r="F56" i="1"/>
  <c r="G56" i="1"/>
  <c r="G88" i="1" s="1"/>
  <c r="H56" i="1"/>
  <c r="H88" i="1" s="1"/>
  <c r="I56" i="1"/>
  <c r="I88" i="1" s="1"/>
  <c r="J56" i="1"/>
  <c r="J88" i="1" s="1"/>
  <c r="K56" i="1"/>
  <c r="L56" i="1"/>
  <c r="L88" i="1" s="1"/>
  <c r="M56" i="1"/>
  <c r="M88" i="1" s="1"/>
  <c r="N56" i="1"/>
  <c r="O56" i="1"/>
  <c r="O88" i="1" s="1"/>
  <c r="P56" i="1"/>
  <c r="P88" i="1" s="1"/>
  <c r="Q56" i="1"/>
  <c r="B56" i="1"/>
  <c r="B88" i="1" s="1"/>
  <c r="N57" i="1"/>
  <c r="N89" i="1" s="1"/>
  <c r="B62" i="1"/>
  <c r="B62" i="3" s="1"/>
  <c r="B61" i="1"/>
  <c r="B61" i="3" s="1"/>
  <c r="B59" i="1"/>
  <c r="B59" i="3" s="1"/>
  <c r="B15" i="1"/>
  <c r="S15" i="1" s="1"/>
  <c r="T13" i="3"/>
  <c r="A14" i="1"/>
  <c r="B94" i="1"/>
  <c r="B60" i="1"/>
  <c r="D15" i="1"/>
  <c r="U15" i="1" s="1"/>
  <c r="V15" i="1"/>
  <c r="T57" i="1"/>
  <c r="F57" i="1"/>
  <c r="J57" i="1"/>
  <c r="J89" i="1" s="1"/>
  <c r="B57" i="1"/>
  <c r="B89" i="1" s="1"/>
  <c r="B65" i="1"/>
  <c r="B10" i="1"/>
  <c r="B10" i="3" s="1"/>
  <c r="S10" i="3" s="1"/>
  <c r="K8" i="3"/>
  <c r="N6" i="3"/>
  <c r="K6" i="3"/>
  <c r="H6" i="3"/>
  <c r="T62" i="1"/>
  <c r="T62" i="3" s="1"/>
  <c r="U62" i="1"/>
  <c r="U62" i="3" s="1"/>
  <c r="V62" i="1"/>
  <c r="V62" i="3"/>
  <c r="W62" i="1"/>
  <c r="W62" i="3" s="1"/>
  <c r="X62" i="1"/>
  <c r="X62" i="3"/>
  <c r="Y62" i="1"/>
  <c r="Y62" i="3" s="1"/>
  <c r="Z62" i="1"/>
  <c r="Z62" i="3"/>
  <c r="T61" i="1"/>
  <c r="T61" i="3" s="1"/>
  <c r="U61" i="1"/>
  <c r="U61" i="3"/>
  <c r="V61" i="1"/>
  <c r="V61" i="3" s="1"/>
  <c r="W61" i="1"/>
  <c r="W61" i="3" s="1"/>
  <c r="X61" i="1"/>
  <c r="X61" i="3" s="1"/>
  <c r="Y61" i="1"/>
  <c r="Y61" i="3" s="1"/>
  <c r="Z61" i="1"/>
  <c r="Z61" i="3" s="1"/>
  <c r="T59" i="1"/>
  <c r="T59" i="3" s="1"/>
  <c r="U59" i="1"/>
  <c r="U59" i="3" s="1"/>
  <c r="V59" i="1"/>
  <c r="V59" i="3" s="1"/>
  <c r="W59" i="1"/>
  <c r="X59" i="1"/>
  <c r="X59" i="3"/>
  <c r="Y59" i="1"/>
  <c r="Z59" i="1"/>
  <c r="R94" i="1"/>
  <c r="C62" i="1"/>
  <c r="C62" i="3" s="1"/>
  <c r="D62" i="1"/>
  <c r="D62" i="3" s="1"/>
  <c r="E62" i="1"/>
  <c r="E62" i="3" s="1"/>
  <c r="F62" i="1"/>
  <c r="F62" i="3" s="1"/>
  <c r="G62" i="1"/>
  <c r="G62" i="3" s="1"/>
  <c r="H62" i="1"/>
  <c r="H62" i="3" s="1"/>
  <c r="I62" i="1"/>
  <c r="I62" i="3" s="1"/>
  <c r="J62" i="1"/>
  <c r="J62" i="3"/>
  <c r="K62" i="1"/>
  <c r="K62" i="3" s="1"/>
  <c r="L62" i="1"/>
  <c r="L62" i="3"/>
  <c r="M62" i="1"/>
  <c r="M62" i="3" s="1"/>
  <c r="N62" i="1"/>
  <c r="N62" i="3" s="1"/>
  <c r="O62" i="1"/>
  <c r="O62" i="3" s="1"/>
  <c r="P62" i="1"/>
  <c r="P62" i="3" s="1"/>
  <c r="Q62" i="1"/>
  <c r="Q62" i="3" s="1"/>
  <c r="C61" i="1"/>
  <c r="C61" i="3" s="1"/>
  <c r="D61" i="1"/>
  <c r="D61" i="3" s="1"/>
  <c r="E61" i="1"/>
  <c r="E61" i="3" s="1"/>
  <c r="F61" i="1"/>
  <c r="F61" i="3"/>
  <c r="G61" i="1"/>
  <c r="G61" i="3" s="1"/>
  <c r="H61" i="1"/>
  <c r="H61" i="3" s="1"/>
  <c r="I61" i="1"/>
  <c r="I61" i="3" s="1"/>
  <c r="J61" i="1"/>
  <c r="J61" i="3" s="1"/>
  <c r="K61" i="1"/>
  <c r="K61" i="3" s="1"/>
  <c r="L61" i="1"/>
  <c r="L61" i="3"/>
  <c r="M61" i="1"/>
  <c r="M61" i="3" s="1"/>
  <c r="N61" i="1"/>
  <c r="N61" i="3"/>
  <c r="O61" i="1"/>
  <c r="O61" i="3" s="1"/>
  <c r="P61" i="1"/>
  <c r="P61" i="3" s="1"/>
  <c r="Q61" i="1"/>
  <c r="Q61" i="3" s="1"/>
  <c r="C59" i="1"/>
  <c r="C59" i="3" s="1"/>
  <c r="D59" i="1"/>
  <c r="D59" i="3" s="1"/>
  <c r="E59" i="1"/>
  <c r="E59" i="3"/>
  <c r="F59" i="1"/>
  <c r="G59" i="1"/>
  <c r="G59" i="3"/>
  <c r="H59" i="1"/>
  <c r="I59" i="1"/>
  <c r="J59" i="1"/>
  <c r="K59" i="1"/>
  <c r="L59" i="1"/>
  <c r="L59" i="3" s="1"/>
  <c r="M59" i="1"/>
  <c r="M59" i="3" s="1"/>
  <c r="N59" i="1"/>
  <c r="N59" i="3" s="1"/>
  <c r="O59" i="1"/>
  <c r="P59" i="1"/>
  <c r="P59" i="3" s="1"/>
  <c r="Q59" i="1"/>
  <c r="Q59" i="3" s="1"/>
  <c r="A63" i="1"/>
  <c r="A63" i="3" s="1"/>
  <c r="A10" i="1"/>
  <c r="A10" i="3" s="1"/>
  <c r="R10" i="3" s="1"/>
  <c r="A15" i="1"/>
  <c r="R15" i="1" s="1"/>
  <c r="A13" i="1"/>
  <c r="R57" i="1" s="1"/>
  <c r="R89" i="1" s="1"/>
  <c r="H8" i="1"/>
  <c r="H8" i="3" s="1"/>
  <c r="N4" i="1"/>
  <c r="N4" i="3" s="1"/>
  <c r="K4" i="1"/>
  <c r="K4" i="3" s="1"/>
  <c r="H4" i="1"/>
  <c r="H4" i="3" s="1"/>
  <c r="H3" i="1"/>
  <c r="D7" i="1"/>
  <c r="D7" i="3" s="1"/>
  <c r="D5" i="1"/>
  <c r="D5" i="3" s="1"/>
  <c r="D4" i="1"/>
  <c r="D4" i="3" s="1"/>
  <c r="D3" i="1"/>
  <c r="D3" i="3" s="1"/>
  <c r="A11" i="1"/>
  <c r="R11" i="1" s="1"/>
  <c r="C94" i="1"/>
  <c r="C60" i="1" s="1"/>
  <c r="D94" i="1"/>
  <c r="D60" i="1" s="1"/>
  <c r="E94" i="1"/>
  <c r="E60" i="1" s="1"/>
  <c r="F94" i="1"/>
  <c r="F60" i="1" s="1"/>
  <c r="F60" i="3" s="1"/>
  <c r="G94" i="1"/>
  <c r="G60" i="1" s="1"/>
  <c r="G60" i="3" s="1"/>
  <c r="H94" i="1"/>
  <c r="H60" i="1" s="1"/>
  <c r="H60" i="3" s="1"/>
  <c r="I94" i="1"/>
  <c r="I60" i="1" s="1"/>
  <c r="J94" i="1"/>
  <c r="J60" i="1" s="1"/>
  <c r="K94" i="1"/>
  <c r="K60" i="1"/>
  <c r="L94" i="1"/>
  <c r="L60" i="1" s="1"/>
  <c r="M94" i="1"/>
  <c r="M60" i="1" s="1"/>
  <c r="N94" i="1"/>
  <c r="N60" i="1" s="1"/>
  <c r="O94" i="1"/>
  <c r="O60" i="1" s="1"/>
  <c r="O60" i="3" s="1"/>
  <c r="P94" i="1"/>
  <c r="P60" i="1"/>
  <c r="P60" i="3" s="1"/>
  <c r="Q94" i="1"/>
  <c r="Q60" i="1" s="1"/>
  <c r="S94" i="1"/>
  <c r="S60" i="1" s="1"/>
  <c r="S60" i="3" s="1"/>
  <c r="T94" i="1"/>
  <c r="T60" i="1"/>
  <c r="T60" i="3" s="1"/>
  <c r="U94" i="1"/>
  <c r="U60" i="1" s="1"/>
  <c r="U60" i="3" s="1"/>
  <c r="V94" i="1"/>
  <c r="V60" i="1" s="1"/>
  <c r="W94" i="1"/>
  <c r="W60" i="1" s="1"/>
  <c r="X94" i="1"/>
  <c r="X60" i="1" s="1"/>
  <c r="Y94" i="1"/>
  <c r="Y60" i="1" s="1"/>
  <c r="Y60" i="3" s="1"/>
  <c r="Z94" i="1"/>
  <c r="Z60" i="1" s="1"/>
  <c r="Q6" i="1"/>
  <c r="Z59" i="3"/>
  <c r="K60" i="3"/>
  <c r="W59" i="3"/>
  <c r="J60" i="3"/>
  <c r="O59" i="3"/>
  <c r="I59" i="3"/>
  <c r="G24" i="1"/>
  <c r="G37" i="1" s="1"/>
  <c r="C10" i="3"/>
  <c r="T10" i="3" s="1"/>
  <c r="R55" i="1"/>
  <c r="R87" i="1" s="1"/>
  <c r="A13" i="3" l="1"/>
  <c r="R13" i="3" s="1"/>
  <c r="R13" i="1"/>
  <c r="A57" i="1"/>
  <c r="S55" i="1"/>
  <c r="S87" i="1" s="1"/>
  <c r="S15" i="3"/>
  <c r="S55" i="3" s="1"/>
  <c r="T15" i="1"/>
  <c r="T55" i="1" s="1"/>
  <c r="S10" i="1"/>
  <c r="H15" i="1"/>
  <c r="H55" i="1" s="1"/>
  <c r="H87" i="1" s="1"/>
  <c r="A11" i="3"/>
  <c r="R11" i="3" s="1"/>
  <c r="T24" i="1"/>
  <c r="T45" i="1" s="1"/>
  <c r="T89" i="1" s="1"/>
  <c r="P24" i="1"/>
  <c r="P27" i="1" s="1"/>
  <c r="G35" i="1"/>
  <c r="G45" i="1"/>
  <c r="T38" i="1"/>
  <c r="G41" i="1"/>
  <c r="T20" i="1"/>
  <c r="T53" i="1"/>
  <c r="T48" i="1"/>
  <c r="T34" i="1"/>
  <c r="T30" i="1"/>
  <c r="T22" i="1"/>
  <c r="T23" i="1"/>
  <c r="T43" i="1"/>
  <c r="T50" i="1"/>
  <c r="T51" i="1"/>
  <c r="T52" i="1"/>
  <c r="T32" i="1"/>
  <c r="T49" i="1"/>
  <c r="T21" i="1"/>
  <c r="T42" i="1"/>
  <c r="T27" i="1"/>
  <c r="T37" i="1"/>
  <c r="K24" i="1"/>
  <c r="K59" i="3"/>
  <c r="T31" i="1"/>
  <c r="T25" i="1"/>
  <c r="G54" i="1"/>
  <c r="T18" i="1"/>
  <c r="T47" i="1"/>
  <c r="T87" i="1" s="1"/>
  <c r="O24" i="1"/>
  <c r="O30" i="1" s="1"/>
  <c r="P37" i="1"/>
  <c r="A56" i="1"/>
  <c r="A14" i="3"/>
  <c r="R14" i="1"/>
  <c r="R56" i="1"/>
  <c r="R88" i="1" s="1"/>
  <c r="U56" i="1"/>
  <c r="U88" i="1" s="1"/>
  <c r="U14" i="3"/>
  <c r="U56" i="3" s="1"/>
  <c r="Y56" i="1"/>
  <c r="Y88" i="1" s="1"/>
  <c r="G53" i="1"/>
  <c r="G51" i="1"/>
  <c r="G29" i="1"/>
  <c r="G23" i="1"/>
  <c r="G47" i="1"/>
  <c r="G22" i="1"/>
  <c r="G42" i="1"/>
  <c r="G34" i="1"/>
  <c r="G36" i="1"/>
  <c r="G27" i="1"/>
  <c r="G30" i="1"/>
  <c r="G43" i="1"/>
  <c r="R10" i="1"/>
  <c r="H2" i="3"/>
  <c r="F59" i="3"/>
  <c r="F24" i="3" s="1"/>
  <c r="F24" i="1"/>
  <c r="F23" i="1" s="1"/>
  <c r="T36" i="1"/>
  <c r="G28" i="1"/>
  <c r="G52" i="1"/>
  <c r="H24" i="1"/>
  <c r="H59" i="3"/>
  <c r="H24" i="3" s="1"/>
  <c r="Y24" i="1"/>
  <c r="Y59" i="3"/>
  <c r="Y24" i="3" s="1"/>
  <c r="B60" i="3"/>
  <c r="B24" i="1"/>
  <c r="B49" i="1" s="1"/>
  <c r="B15" i="3"/>
  <c r="B55" i="3" s="1"/>
  <c r="F15" i="1"/>
  <c r="F15" i="3" s="1"/>
  <c r="F55" i="3" s="1"/>
  <c r="S56" i="1"/>
  <c r="S88" i="1" s="1"/>
  <c r="S14" i="3"/>
  <c r="S56" i="3" s="1"/>
  <c r="A55" i="1"/>
  <c r="A15" i="3"/>
  <c r="O24" i="3"/>
  <c r="O42" i="3" s="1"/>
  <c r="J59" i="3"/>
  <c r="J24" i="3" s="1"/>
  <c r="J24" i="1"/>
  <c r="J37" i="1" s="1"/>
  <c r="Z56" i="1"/>
  <c r="Z88" i="1" s="1"/>
  <c r="G20" i="1"/>
  <c r="G39" i="1"/>
  <c r="G46" i="1"/>
  <c r="G49" i="1"/>
  <c r="G48" i="1"/>
  <c r="G18" i="1"/>
  <c r="G25" i="1"/>
  <c r="G38" i="1"/>
  <c r="G26" i="1"/>
  <c r="G40" i="1"/>
  <c r="G50" i="1"/>
  <c r="G33" i="1"/>
  <c r="G31" i="1"/>
  <c r="P46" i="1"/>
  <c r="P26" i="1"/>
  <c r="P39" i="1"/>
  <c r="G32" i="1"/>
  <c r="G44" i="1"/>
  <c r="G19" i="1"/>
  <c r="G21" i="1"/>
  <c r="P33" i="1"/>
  <c r="P28" i="1"/>
  <c r="U15" i="3"/>
  <c r="U55" i="3" s="1"/>
  <c r="U55" i="1"/>
  <c r="U87" i="1" s="1"/>
  <c r="D55" i="1"/>
  <c r="D87" i="1" s="1"/>
  <c r="D15" i="3"/>
  <c r="D55" i="3" s="1"/>
  <c r="B55" i="1"/>
  <c r="B87" i="1" s="1"/>
  <c r="E24" i="1"/>
  <c r="E44" i="1" s="1"/>
  <c r="E60" i="3"/>
  <c r="E24" i="3" s="1"/>
  <c r="E48" i="3" s="1"/>
  <c r="I60" i="3"/>
  <c r="I24" i="3" s="1"/>
  <c r="I16" i="3" s="1"/>
  <c r="I24" i="1"/>
  <c r="M24" i="1"/>
  <c r="M60" i="3"/>
  <c r="M24" i="3" s="1"/>
  <c r="Q60" i="3"/>
  <c r="Q24" i="1"/>
  <c r="Q39" i="1" s="1"/>
  <c r="V24" i="1"/>
  <c r="V60" i="3"/>
  <c r="V24" i="3" s="1"/>
  <c r="Z60" i="3"/>
  <c r="Z24" i="1"/>
  <c r="Z27" i="1" s="1"/>
  <c r="D60" i="3"/>
  <c r="D24" i="3" s="1"/>
  <c r="D24" i="1"/>
  <c r="L60" i="3"/>
  <c r="L24" i="1"/>
  <c r="P18" i="1"/>
  <c r="U24" i="3"/>
  <c r="U45" i="3" s="1"/>
  <c r="U24" i="1"/>
  <c r="U33" i="1" s="1"/>
  <c r="P36" i="1"/>
  <c r="X60" i="3"/>
  <c r="X24" i="3" s="1"/>
  <c r="X23" i="3" s="1"/>
  <c r="X24" i="1"/>
  <c r="T24" i="3"/>
  <c r="T28" i="3" s="1"/>
  <c r="T29" i="1"/>
  <c r="T33" i="1"/>
  <c r="C60" i="3"/>
  <c r="C24" i="3" s="1"/>
  <c r="C29" i="3" s="1"/>
  <c r="C24" i="1"/>
  <c r="C22" i="1" s="1"/>
  <c r="O16" i="3"/>
  <c r="O34" i="3"/>
  <c r="E35" i="3"/>
  <c r="I38" i="3"/>
  <c r="Z24" i="3"/>
  <c r="Q6" i="3"/>
  <c r="Q24" i="3"/>
  <c r="G24" i="3"/>
  <c r="K24" i="3"/>
  <c r="P24" i="3"/>
  <c r="L24" i="3"/>
  <c r="X36" i="3"/>
  <c r="X21" i="3"/>
  <c r="W60" i="3"/>
  <c r="W24" i="3" s="1"/>
  <c r="W39" i="3" s="1"/>
  <c r="W24" i="1"/>
  <c r="W30" i="1" s="1"/>
  <c r="S24" i="3"/>
  <c r="S23" i="3" s="1"/>
  <c r="N24" i="1"/>
  <c r="N60" i="3"/>
  <c r="N24" i="3" s="1"/>
  <c r="B24" i="3"/>
  <c r="B21" i="3" s="1"/>
  <c r="S24" i="1"/>
  <c r="B22" i="3"/>
  <c r="R57" i="3" l="1"/>
  <c r="A57" i="3"/>
  <c r="Y15" i="1"/>
  <c r="Y15" i="3" s="1"/>
  <c r="Y55" i="3" s="1"/>
  <c r="L15" i="1"/>
  <c r="L15" i="3" s="1"/>
  <c r="L55" i="3" s="1"/>
  <c r="H15" i="3"/>
  <c r="H55" i="3" s="1"/>
  <c r="S27" i="3"/>
  <c r="X40" i="3"/>
  <c r="X48" i="3"/>
  <c r="B25" i="3"/>
  <c r="X39" i="3"/>
  <c r="X25" i="3"/>
  <c r="P53" i="1"/>
  <c r="J40" i="1"/>
  <c r="P40" i="1"/>
  <c r="X30" i="3"/>
  <c r="X49" i="3"/>
  <c r="C19" i="3"/>
  <c r="O28" i="3"/>
  <c r="O39" i="3"/>
  <c r="C38" i="3"/>
  <c r="X22" i="3"/>
  <c r="X50" i="3"/>
  <c r="C52" i="3"/>
  <c r="O32" i="3"/>
  <c r="O26" i="3"/>
  <c r="P51" i="1"/>
  <c r="P19" i="1"/>
  <c r="P43" i="1"/>
  <c r="P25" i="1"/>
  <c r="F40" i="1"/>
  <c r="P47" i="1"/>
  <c r="O31" i="3"/>
  <c r="O23" i="3"/>
  <c r="P21" i="1"/>
  <c r="S54" i="3"/>
  <c r="T40" i="3"/>
  <c r="W20" i="3"/>
  <c r="C37" i="3"/>
  <c r="T19" i="3"/>
  <c r="O40" i="3"/>
  <c r="O45" i="3"/>
  <c r="O20" i="3"/>
  <c r="P48" i="1"/>
  <c r="P35" i="1"/>
  <c r="P54" i="1"/>
  <c r="F43" i="1"/>
  <c r="P20" i="1"/>
  <c r="P41" i="1"/>
  <c r="P52" i="1"/>
  <c r="P31" i="1"/>
  <c r="P45" i="1"/>
  <c r="P49" i="1"/>
  <c r="P23" i="1"/>
  <c r="P29" i="1"/>
  <c r="P42" i="1"/>
  <c r="P38" i="1"/>
  <c r="J39" i="3"/>
  <c r="J25" i="3"/>
  <c r="J50" i="3"/>
  <c r="J41" i="3"/>
  <c r="H20" i="3"/>
  <c r="H35" i="3"/>
  <c r="H18" i="3"/>
  <c r="H33" i="3"/>
  <c r="B51" i="3"/>
  <c r="B46" i="3"/>
  <c r="S22" i="3"/>
  <c r="S31" i="3"/>
  <c r="E50" i="3"/>
  <c r="B40" i="1"/>
  <c r="B50" i="1"/>
  <c r="B28" i="3"/>
  <c r="B42" i="3"/>
  <c r="S20" i="3"/>
  <c r="S18" i="3"/>
  <c r="X46" i="3"/>
  <c r="X53" i="3"/>
  <c r="X38" i="3"/>
  <c r="E44" i="3"/>
  <c r="O51" i="3"/>
  <c r="O29" i="3"/>
  <c r="O19" i="3"/>
  <c r="T39" i="1"/>
  <c r="T26" i="1"/>
  <c r="T54" i="1"/>
  <c r="T41" i="1"/>
  <c r="T35" i="1"/>
  <c r="T46" i="1"/>
  <c r="P44" i="1"/>
  <c r="P30" i="1"/>
  <c r="P34" i="1"/>
  <c r="P32" i="1"/>
  <c r="P22" i="1"/>
  <c r="P50" i="1"/>
  <c r="B29" i="3"/>
  <c r="B32" i="3"/>
  <c r="S34" i="3"/>
  <c r="S26" i="3"/>
  <c r="T40" i="1"/>
  <c r="T28" i="1"/>
  <c r="T44" i="1"/>
  <c r="T19" i="1"/>
  <c r="U50" i="3"/>
  <c r="H42" i="3"/>
  <c r="U19" i="3"/>
  <c r="H37" i="3"/>
  <c r="H22" i="3"/>
  <c r="H44" i="3"/>
  <c r="W36" i="3"/>
  <c r="E18" i="3"/>
  <c r="C39" i="3"/>
  <c r="H29" i="3"/>
  <c r="X19" i="3"/>
  <c r="X33" i="3"/>
  <c r="X45" i="3"/>
  <c r="T41" i="3"/>
  <c r="U43" i="3"/>
  <c r="C21" i="3"/>
  <c r="O36" i="3"/>
  <c r="O50" i="3"/>
  <c r="O48" i="3"/>
  <c r="O27" i="3"/>
  <c r="O35" i="3"/>
  <c r="U26" i="1"/>
  <c r="H48" i="3"/>
  <c r="H23" i="3"/>
  <c r="H52" i="3"/>
  <c r="W44" i="3"/>
  <c r="W40" i="3"/>
  <c r="W26" i="3"/>
  <c r="H30" i="3"/>
  <c r="C32" i="3"/>
  <c r="H49" i="3"/>
  <c r="H28" i="3"/>
  <c r="F18" i="1"/>
  <c r="J22" i="1"/>
  <c r="O26" i="1"/>
  <c r="T29" i="3"/>
  <c r="T45" i="3"/>
  <c r="J38" i="3"/>
  <c r="J46" i="3"/>
  <c r="J43" i="3"/>
  <c r="T18" i="3"/>
  <c r="T23" i="3"/>
  <c r="T54" i="3"/>
  <c r="U38" i="3"/>
  <c r="U42" i="3"/>
  <c r="T30" i="3"/>
  <c r="T51" i="3"/>
  <c r="U39" i="3"/>
  <c r="U26" i="3"/>
  <c r="J27" i="1"/>
  <c r="F30" i="1"/>
  <c r="F20" i="1"/>
  <c r="J54" i="1"/>
  <c r="O33" i="1"/>
  <c r="B17" i="3"/>
  <c r="B31" i="3"/>
  <c r="W42" i="1"/>
  <c r="W17" i="3"/>
  <c r="W42" i="3"/>
  <c r="S21" i="3"/>
  <c r="S35" i="3"/>
  <c r="J35" i="3"/>
  <c r="J42" i="3"/>
  <c r="J37" i="3"/>
  <c r="J49" i="3"/>
  <c r="U31" i="3"/>
  <c r="U22" i="3"/>
  <c r="C34" i="3"/>
  <c r="H45" i="3"/>
  <c r="T46" i="3"/>
  <c r="T38" i="3"/>
  <c r="T48" i="3"/>
  <c r="U44" i="3"/>
  <c r="U34" i="3"/>
  <c r="E17" i="3"/>
  <c r="C49" i="3"/>
  <c r="C22" i="3"/>
  <c r="T31" i="3"/>
  <c r="T33" i="3"/>
  <c r="U17" i="3"/>
  <c r="U20" i="3"/>
  <c r="U37" i="3"/>
  <c r="H17" i="3"/>
  <c r="H43" i="3"/>
  <c r="H39" i="3"/>
  <c r="H50" i="3"/>
  <c r="B42" i="1"/>
  <c r="J45" i="1"/>
  <c r="F21" i="1"/>
  <c r="F32" i="1"/>
  <c r="J35" i="1"/>
  <c r="J21" i="1"/>
  <c r="O47" i="1"/>
  <c r="U53" i="3"/>
  <c r="U30" i="3"/>
  <c r="W47" i="1"/>
  <c r="J31" i="3"/>
  <c r="J21" i="3"/>
  <c r="J33" i="3"/>
  <c r="U51" i="3"/>
  <c r="U28" i="3"/>
  <c r="T25" i="3"/>
  <c r="T43" i="3"/>
  <c r="T16" i="3"/>
  <c r="T49" i="3"/>
  <c r="U48" i="3"/>
  <c r="U41" i="3"/>
  <c r="T44" i="3"/>
  <c r="T22" i="3"/>
  <c r="T32" i="3"/>
  <c r="U54" i="3"/>
  <c r="U29" i="3"/>
  <c r="F31" i="1"/>
  <c r="F27" i="1"/>
  <c r="F49" i="1"/>
  <c r="J26" i="1"/>
  <c r="F51" i="3"/>
  <c r="F21" i="3"/>
  <c r="F33" i="3"/>
  <c r="F45" i="3"/>
  <c r="F36" i="3"/>
  <c r="F52" i="3"/>
  <c r="F31" i="3"/>
  <c r="F38" i="3"/>
  <c r="F18" i="3"/>
  <c r="F35" i="3"/>
  <c r="F25" i="3"/>
  <c r="F41" i="3"/>
  <c r="F22" i="3"/>
  <c r="F20" i="3"/>
  <c r="F19" i="3"/>
  <c r="F46" i="3"/>
  <c r="F28" i="3"/>
  <c r="F26" i="3"/>
  <c r="F44" i="3"/>
  <c r="F42" i="3"/>
  <c r="F27" i="3"/>
  <c r="F23" i="3"/>
  <c r="F29" i="3"/>
  <c r="F49" i="3"/>
  <c r="F47" i="3"/>
  <c r="F39" i="3"/>
  <c r="F40" i="3"/>
  <c r="F53" i="3"/>
  <c r="F50" i="3"/>
  <c r="F37" i="3"/>
  <c r="F54" i="3"/>
  <c r="F30" i="3"/>
  <c r="F32" i="3"/>
  <c r="F17" i="3"/>
  <c r="F34" i="3"/>
  <c r="F48" i="3"/>
  <c r="F16" i="3"/>
  <c r="F43" i="3"/>
  <c r="J43" i="1"/>
  <c r="J18" i="1"/>
  <c r="J49" i="1"/>
  <c r="J53" i="1"/>
  <c r="J48" i="1"/>
  <c r="J46" i="1"/>
  <c r="J41" i="1"/>
  <c r="J39" i="1"/>
  <c r="J32" i="1"/>
  <c r="J51" i="1"/>
  <c r="J31" i="1"/>
  <c r="J50" i="1"/>
  <c r="J23" i="1"/>
  <c r="J30" i="1"/>
  <c r="J52" i="1"/>
  <c r="J44" i="1"/>
  <c r="J19" i="1"/>
  <c r="J25" i="1"/>
  <c r="J34" i="1"/>
  <c r="J29" i="1"/>
  <c r="W15" i="1"/>
  <c r="X15" i="1"/>
  <c r="X55" i="1" s="1"/>
  <c r="J15" i="1"/>
  <c r="B47" i="1"/>
  <c r="B44" i="3"/>
  <c r="B47" i="3"/>
  <c r="B41" i="3"/>
  <c r="B35" i="3"/>
  <c r="W23" i="3"/>
  <c r="W53" i="3"/>
  <c r="W38" i="3"/>
  <c r="S29" i="3"/>
  <c r="S25" i="3"/>
  <c r="S19" i="3"/>
  <c r="S44" i="3"/>
  <c r="H41" i="3"/>
  <c r="H16" i="3"/>
  <c r="H21" i="3"/>
  <c r="E46" i="3"/>
  <c r="E42" i="3"/>
  <c r="C30" i="3"/>
  <c r="C54" i="3"/>
  <c r="O21" i="3"/>
  <c r="O25" i="3"/>
  <c r="O22" i="3"/>
  <c r="O52" i="3"/>
  <c r="O44" i="3"/>
  <c r="O17" i="3"/>
  <c r="O54" i="3"/>
  <c r="O30" i="3"/>
  <c r="O47" i="3"/>
  <c r="C29" i="1"/>
  <c r="T26" i="3"/>
  <c r="T36" i="3"/>
  <c r="T34" i="3"/>
  <c r="U27" i="3"/>
  <c r="U21" i="3"/>
  <c r="U47" i="3"/>
  <c r="U18" i="3"/>
  <c r="H38" i="3"/>
  <c r="H32" i="3"/>
  <c r="H47" i="3"/>
  <c r="H51" i="3"/>
  <c r="H46" i="3"/>
  <c r="H54" i="3"/>
  <c r="H27" i="3"/>
  <c r="Q49" i="1"/>
  <c r="B31" i="1"/>
  <c r="J47" i="1"/>
  <c r="J20" i="1"/>
  <c r="J42" i="1"/>
  <c r="Y19" i="1"/>
  <c r="Y33" i="1"/>
  <c r="Y25" i="1"/>
  <c r="Y39" i="1"/>
  <c r="Y27" i="1"/>
  <c r="Y46" i="1"/>
  <c r="Y29" i="1"/>
  <c r="Y20" i="1"/>
  <c r="Y31" i="1"/>
  <c r="Y45" i="1"/>
  <c r="Y44" i="1"/>
  <c r="Y34" i="1"/>
  <c r="Y51" i="1"/>
  <c r="Y18" i="1"/>
  <c r="Y22" i="1"/>
  <c r="Y47" i="1"/>
  <c r="Y54" i="1"/>
  <c r="Y21" i="1"/>
  <c r="Y26" i="1"/>
  <c r="Y48" i="1"/>
  <c r="Y53" i="1"/>
  <c r="Y43" i="1"/>
  <c r="Y28" i="1"/>
  <c r="Y36" i="1"/>
  <c r="Y40" i="1"/>
  <c r="Y52" i="1"/>
  <c r="Y49" i="1"/>
  <c r="Y23" i="1"/>
  <c r="Y35" i="1"/>
  <c r="Y50" i="1"/>
  <c r="Y42" i="1"/>
  <c r="Y41" i="1"/>
  <c r="Y38" i="1"/>
  <c r="Y37" i="1"/>
  <c r="Y30" i="1"/>
  <c r="Y32" i="1"/>
  <c r="F22" i="1"/>
  <c r="F37" i="1"/>
  <c r="F53" i="1"/>
  <c r="F19" i="1"/>
  <c r="F26" i="1"/>
  <c r="F38" i="1"/>
  <c r="F25" i="1"/>
  <c r="F50" i="1"/>
  <c r="F35" i="1"/>
  <c r="F47" i="1"/>
  <c r="F41" i="1"/>
  <c r="F33" i="1"/>
  <c r="F29" i="1"/>
  <c r="F36" i="1"/>
  <c r="F39" i="1"/>
  <c r="F51" i="1"/>
  <c r="F44" i="1"/>
  <c r="F34" i="1"/>
  <c r="F52" i="1"/>
  <c r="F45" i="1"/>
  <c r="F28" i="1"/>
  <c r="F54" i="1"/>
  <c r="F46" i="1"/>
  <c r="F48" i="1"/>
  <c r="F42" i="1"/>
  <c r="O41" i="1"/>
  <c r="O32" i="1"/>
  <c r="O34" i="1"/>
  <c r="O27" i="1"/>
  <c r="O40" i="1"/>
  <c r="O51" i="1"/>
  <c r="O50" i="1"/>
  <c r="O28" i="1"/>
  <c r="O39" i="1"/>
  <c r="O37" i="1"/>
  <c r="O54" i="1"/>
  <c r="O43" i="1"/>
  <c r="O53" i="1"/>
  <c r="O48" i="1"/>
  <c r="O29" i="1"/>
  <c r="O45" i="1"/>
  <c r="O36" i="1"/>
  <c r="O42" i="1"/>
  <c r="O21" i="1"/>
  <c r="O44" i="1"/>
  <c r="O22" i="1"/>
  <c r="O18" i="1"/>
  <c r="O49" i="1"/>
  <c r="O23" i="1"/>
  <c r="O46" i="1"/>
  <c r="O20" i="1"/>
  <c r="O38" i="1"/>
  <c r="O35" i="1"/>
  <c r="O31" i="1"/>
  <c r="O19" i="1"/>
  <c r="O52" i="1"/>
  <c r="O25" i="1"/>
  <c r="K47" i="1"/>
  <c r="K20" i="1"/>
  <c r="K53" i="1"/>
  <c r="K23" i="1"/>
  <c r="K35" i="1"/>
  <c r="K32" i="1"/>
  <c r="K31" i="1"/>
  <c r="K39" i="1"/>
  <c r="K29" i="1"/>
  <c r="K18" i="1"/>
  <c r="K37" i="1"/>
  <c r="K43" i="1"/>
  <c r="K38" i="1"/>
  <c r="K28" i="1"/>
  <c r="K33" i="1"/>
  <c r="K44" i="1"/>
  <c r="K41" i="1"/>
  <c r="K19" i="1"/>
  <c r="K49" i="1"/>
  <c r="K42" i="1"/>
  <c r="K25" i="1"/>
  <c r="K34" i="1"/>
  <c r="K30" i="1"/>
  <c r="K54" i="1"/>
  <c r="K48" i="1"/>
  <c r="K50" i="1"/>
  <c r="K21" i="1"/>
  <c r="K27" i="1"/>
  <c r="K26" i="1"/>
  <c r="K45" i="1"/>
  <c r="K40" i="1"/>
  <c r="K52" i="1"/>
  <c r="K46" i="1"/>
  <c r="K36" i="1"/>
  <c r="K51" i="1"/>
  <c r="K22" i="1"/>
  <c r="Z42" i="1"/>
  <c r="B37" i="1"/>
  <c r="B20" i="1"/>
  <c r="B18" i="1"/>
  <c r="B34" i="1"/>
  <c r="B43" i="1"/>
  <c r="B30" i="1"/>
  <c r="B27" i="1"/>
  <c r="B29" i="1"/>
  <c r="B39" i="1"/>
  <c r="B46" i="1"/>
  <c r="B26" i="1"/>
  <c r="B23" i="1"/>
  <c r="B52" i="1"/>
  <c r="B44" i="1"/>
  <c r="B33" i="1"/>
  <c r="B28" i="1"/>
  <c r="B35" i="1"/>
  <c r="B54" i="1"/>
  <c r="B22" i="1"/>
  <c r="B38" i="1"/>
  <c r="B45" i="1"/>
  <c r="B32" i="1"/>
  <c r="B41" i="1"/>
  <c r="B53" i="1"/>
  <c r="B51" i="1"/>
  <c r="B21" i="1"/>
  <c r="B48" i="1"/>
  <c r="B36" i="1"/>
  <c r="B19" i="1"/>
  <c r="A56" i="3"/>
  <c r="R14" i="3"/>
  <c r="R56" i="3"/>
  <c r="B25" i="1"/>
  <c r="B18" i="3"/>
  <c r="B36" i="3"/>
  <c r="B27" i="3"/>
  <c r="B16" i="3"/>
  <c r="B53" i="3"/>
  <c r="W43" i="3"/>
  <c r="W21" i="3"/>
  <c r="W52" i="3"/>
  <c r="S43" i="3"/>
  <c r="S37" i="3"/>
  <c r="S33" i="3"/>
  <c r="S40" i="3"/>
  <c r="S17" i="3"/>
  <c r="E30" i="3"/>
  <c r="H26" i="3"/>
  <c r="H34" i="3"/>
  <c r="H31" i="3"/>
  <c r="E23" i="3"/>
  <c r="O33" i="3"/>
  <c r="O41" i="3"/>
  <c r="O38" i="3"/>
  <c r="O43" i="3"/>
  <c r="O37" i="3"/>
  <c r="O46" i="3"/>
  <c r="O53" i="3"/>
  <c r="O49" i="3"/>
  <c r="O18" i="3"/>
  <c r="H40" i="3"/>
  <c r="H36" i="3"/>
  <c r="H19" i="3"/>
  <c r="H53" i="3"/>
  <c r="H25" i="3"/>
  <c r="Z53" i="1"/>
  <c r="F55" i="1"/>
  <c r="F87" i="1" s="1"/>
  <c r="J28" i="1"/>
  <c r="J38" i="1"/>
  <c r="J33" i="1"/>
  <c r="J36" i="1"/>
  <c r="R55" i="3"/>
  <c r="R15" i="3"/>
  <c r="A55" i="3"/>
  <c r="H52" i="1"/>
  <c r="H23" i="1"/>
  <c r="H41" i="1"/>
  <c r="H31" i="1"/>
  <c r="H21" i="1"/>
  <c r="H42" i="1"/>
  <c r="H53" i="1"/>
  <c r="H36" i="1"/>
  <c r="H20" i="1"/>
  <c r="H51" i="1"/>
  <c r="H47" i="1"/>
  <c r="H19" i="1"/>
  <c r="H40" i="1"/>
  <c r="H25" i="1"/>
  <c r="H26" i="1"/>
  <c r="H50" i="1"/>
  <c r="H38" i="1"/>
  <c r="H35" i="1"/>
  <c r="H46" i="1"/>
  <c r="H34" i="1"/>
  <c r="H39" i="1"/>
  <c r="H49" i="1"/>
  <c r="H27" i="1"/>
  <c r="H22" i="1"/>
  <c r="H32" i="1"/>
  <c r="H43" i="1"/>
  <c r="H54" i="1"/>
  <c r="H48" i="1"/>
  <c r="H18" i="1"/>
  <c r="H30" i="1"/>
  <c r="H28" i="1"/>
  <c r="H45" i="1"/>
  <c r="H37" i="1"/>
  <c r="H29" i="1"/>
  <c r="H44" i="1"/>
  <c r="H33" i="1"/>
  <c r="B38" i="3"/>
  <c r="B49" i="3"/>
  <c r="B34" i="3"/>
  <c r="B48" i="3"/>
  <c r="B19" i="3"/>
  <c r="B52" i="3"/>
  <c r="B39" i="3"/>
  <c r="B40" i="3"/>
  <c r="B23" i="3"/>
  <c r="B30" i="3"/>
  <c r="B54" i="3"/>
  <c r="B37" i="3"/>
  <c r="B50" i="3"/>
  <c r="B20" i="3"/>
  <c r="B26" i="3"/>
  <c r="B43" i="3"/>
  <c r="B45" i="3"/>
  <c r="B33" i="3"/>
  <c r="S28" i="3"/>
  <c r="S38" i="3"/>
  <c r="S46" i="3"/>
  <c r="S52" i="3"/>
  <c r="S30" i="3"/>
  <c r="S42" i="3"/>
  <c r="S47" i="3"/>
  <c r="S16" i="3"/>
  <c r="S51" i="3"/>
  <c r="S32" i="3"/>
  <c r="S36" i="3"/>
  <c r="S45" i="3"/>
  <c r="S53" i="3"/>
  <c r="S48" i="3"/>
  <c r="S50" i="3"/>
  <c r="S41" i="3"/>
  <c r="S39" i="3"/>
  <c r="S49" i="3"/>
  <c r="C37" i="1"/>
  <c r="C47" i="1"/>
  <c r="T50" i="3"/>
  <c r="T35" i="3"/>
  <c r="T20" i="3"/>
  <c r="T52" i="3"/>
  <c r="T42" i="3"/>
  <c r="T47" i="3"/>
  <c r="T21" i="3"/>
  <c r="T27" i="3"/>
  <c r="T53" i="3"/>
  <c r="T17" i="3"/>
  <c r="T37" i="3"/>
  <c r="T39" i="3"/>
  <c r="U37" i="1"/>
  <c r="E42" i="1"/>
  <c r="J27" i="3"/>
  <c r="J45" i="3"/>
  <c r="J19" i="3"/>
  <c r="J53" i="3"/>
  <c r="J18" i="3"/>
  <c r="J54" i="3"/>
  <c r="J32" i="3"/>
  <c r="J23" i="3"/>
  <c r="J36" i="3"/>
  <c r="J22" i="3"/>
  <c r="J52" i="3"/>
  <c r="J26" i="3"/>
  <c r="C40" i="3"/>
  <c r="C20" i="3"/>
  <c r="C26" i="3"/>
  <c r="C23" i="3"/>
  <c r="C44" i="3"/>
  <c r="C53" i="3"/>
  <c r="C27" i="3"/>
  <c r="U49" i="3"/>
  <c r="U23" i="3"/>
  <c r="U40" i="3"/>
  <c r="U36" i="3"/>
  <c r="U16" i="3"/>
  <c r="U33" i="3"/>
  <c r="U35" i="3"/>
  <c r="U46" i="3"/>
  <c r="U52" i="3"/>
  <c r="U32" i="3"/>
  <c r="U25" i="3"/>
  <c r="E25" i="1"/>
  <c r="E47" i="1"/>
  <c r="E19" i="1"/>
  <c r="E33" i="1"/>
  <c r="E28" i="1"/>
  <c r="E39" i="1"/>
  <c r="E40" i="1"/>
  <c r="E34" i="1"/>
  <c r="E43" i="1"/>
  <c r="E51" i="1"/>
  <c r="E53" i="1"/>
  <c r="E46" i="1"/>
  <c r="E32" i="1"/>
  <c r="E21" i="1"/>
  <c r="E20" i="1"/>
  <c r="E31" i="1"/>
  <c r="E50" i="1"/>
  <c r="E36" i="1"/>
  <c r="E37" i="1"/>
  <c r="E35" i="1"/>
  <c r="E38" i="1"/>
  <c r="E52" i="1"/>
  <c r="E30" i="1"/>
  <c r="E22" i="1"/>
  <c r="E27" i="1"/>
  <c r="E18" i="1"/>
  <c r="E41" i="1"/>
  <c r="E54" i="1"/>
  <c r="E29" i="1"/>
  <c r="E26" i="1"/>
  <c r="E48" i="1"/>
  <c r="E23" i="1"/>
  <c r="E45" i="1"/>
  <c r="E49" i="1"/>
  <c r="E38" i="3"/>
  <c r="E22" i="3"/>
  <c r="E31" i="3"/>
  <c r="E36" i="3"/>
  <c r="E39" i="3"/>
  <c r="E27" i="3"/>
  <c r="E26" i="3"/>
  <c r="E20" i="3"/>
  <c r="E40" i="3"/>
  <c r="E47" i="3"/>
  <c r="E41" i="3"/>
  <c r="E54" i="3"/>
  <c r="E28" i="3"/>
  <c r="E37" i="3"/>
  <c r="E52" i="3"/>
  <c r="E21" i="3"/>
  <c r="E16" i="3"/>
  <c r="E33" i="3"/>
  <c r="E29" i="3"/>
  <c r="E51" i="3"/>
  <c r="E25" i="3"/>
  <c r="E49" i="3"/>
  <c r="E43" i="3"/>
  <c r="E45" i="3"/>
  <c r="E34" i="3"/>
  <c r="E19" i="3"/>
  <c r="E53" i="3"/>
  <c r="E32" i="3"/>
  <c r="I35" i="3"/>
  <c r="I21" i="3"/>
  <c r="I50" i="3"/>
  <c r="I43" i="3"/>
  <c r="I23" i="3"/>
  <c r="I32" i="3"/>
  <c r="I34" i="3"/>
  <c r="I17" i="3"/>
  <c r="I53" i="3"/>
  <c r="I40" i="3"/>
  <c r="I47" i="3"/>
  <c r="I31" i="3"/>
  <c r="I28" i="3"/>
  <c r="I39" i="3"/>
  <c r="I18" i="3"/>
  <c r="I42" i="3"/>
  <c r="I22" i="3"/>
  <c r="I30" i="3"/>
  <c r="I20" i="3"/>
  <c r="I36" i="3"/>
  <c r="I25" i="3"/>
  <c r="I45" i="3"/>
  <c r="I29" i="3"/>
  <c r="I41" i="3"/>
  <c r="I19" i="3"/>
  <c r="I27" i="3"/>
  <c r="I48" i="3"/>
  <c r="I46" i="3"/>
  <c r="I33" i="3"/>
  <c r="I54" i="3"/>
  <c r="I51" i="3"/>
  <c r="I49" i="3"/>
  <c r="I44" i="3"/>
  <c r="I37" i="3"/>
  <c r="I52" i="3"/>
  <c r="I26" i="3"/>
  <c r="I34" i="1"/>
  <c r="I42" i="1"/>
  <c r="I23" i="1"/>
  <c r="I19" i="1"/>
  <c r="I29" i="1"/>
  <c r="I48" i="1"/>
  <c r="I45" i="1"/>
  <c r="I21" i="1"/>
  <c r="I47" i="1"/>
  <c r="I26" i="1"/>
  <c r="I36" i="1"/>
  <c r="I32" i="1"/>
  <c r="I50" i="1"/>
  <c r="I22" i="1"/>
  <c r="I27" i="1"/>
  <c r="I43" i="1"/>
  <c r="I51" i="1"/>
  <c r="I53" i="1"/>
  <c r="I40" i="1"/>
  <c r="I20" i="1"/>
  <c r="I44" i="1"/>
  <c r="I35" i="1"/>
  <c r="I31" i="1"/>
  <c r="I28" i="1"/>
  <c r="I39" i="1"/>
  <c r="I46" i="1"/>
  <c r="I37" i="1"/>
  <c r="I49" i="1"/>
  <c r="I18" i="1"/>
  <c r="I33" i="1"/>
  <c r="I52" i="1"/>
  <c r="I54" i="1"/>
  <c r="I38" i="1"/>
  <c r="I30" i="1"/>
  <c r="I41" i="1"/>
  <c r="I25" i="1"/>
  <c r="M44" i="1"/>
  <c r="M27" i="1"/>
  <c r="M40" i="1"/>
  <c r="M19" i="1"/>
  <c r="M52" i="1"/>
  <c r="M32" i="1"/>
  <c r="M42" i="1"/>
  <c r="M48" i="1"/>
  <c r="M30" i="1"/>
  <c r="M43" i="1"/>
  <c r="M41" i="1"/>
  <c r="M22" i="1"/>
  <c r="M18" i="1"/>
  <c r="M25" i="1"/>
  <c r="M28" i="1"/>
  <c r="M33" i="1"/>
  <c r="M29" i="1"/>
  <c r="M26" i="1"/>
  <c r="M35" i="1"/>
  <c r="M34" i="1"/>
  <c r="M47" i="1"/>
  <c r="M54" i="1"/>
  <c r="M31" i="1"/>
  <c r="M49" i="1"/>
  <c r="M46" i="1"/>
  <c r="M38" i="1"/>
  <c r="M45" i="1"/>
  <c r="M23" i="1"/>
  <c r="M20" i="1"/>
  <c r="M51" i="1"/>
  <c r="M50" i="1"/>
  <c r="M53" i="1"/>
  <c r="M37" i="1"/>
  <c r="M21" i="1"/>
  <c r="M36" i="1"/>
  <c r="M39" i="1"/>
  <c r="Q45" i="1"/>
  <c r="Q36" i="1"/>
  <c r="Q46" i="1"/>
  <c r="Q20" i="1"/>
  <c r="Q47" i="1"/>
  <c r="Q32" i="1"/>
  <c r="Q43" i="1"/>
  <c r="Q28" i="1"/>
  <c r="Q37" i="1"/>
  <c r="Q23" i="1"/>
  <c r="Q29" i="1"/>
  <c r="Q40" i="1"/>
  <c r="Q18" i="1"/>
  <c r="Q50" i="1"/>
  <c r="Q48" i="1"/>
  <c r="Q33" i="1"/>
  <c r="Q26" i="1"/>
  <c r="Q38" i="1"/>
  <c r="Q54" i="1"/>
  <c r="Q41" i="1"/>
  <c r="Q30" i="1"/>
  <c r="Q35" i="1"/>
  <c r="Q31" i="1"/>
  <c r="Q51" i="1"/>
  <c r="Q21" i="1"/>
  <c r="Q52" i="1"/>
  <c r="Q25" i="1"/>
  <c r="Q34" i="1"/>
  <c r="Q42" i="1"/>
  <c r="Q22" i="1"/>
  <c r="Q44" i="1"/>
  <c r="Q27" i="1"/>
  <c r="Q19" i="1"/>
  <c r="Q53" i="1"/>
  <c r="V54" i="3"/>
  <c r="V44" i="3"/>
  <c r="V30" i="3"/>
  <c r="V37" i="3"/>
  <c r="V33" i="3"/>
  <c r="V36" i="3"/>
  <c r="V50" i="3"/>
  <c r="V16" i="3"/>
  <c r="V23" i="3"/>
  <c r="V25" i="3"/>
  <c r="V27" i="3"/>
  <c r="V22" i="3"/>
  <c r="V48" i="3"/>
  <c r="V35" i="3"/>
  <c r="V51" i="3"/>
  <c r="V18" i="3"/>
  <c r="V21" i="3"/>
  <c r="V42" i="3"/>
  <c r="V52" i="3"/>
  <c r="V34" i="3"/>
  <c r="V41" i="3"/>
  <c r="V43" i="3"/>
  <c r="V28" i="3"/>
  <c r="V39" i="3"/>
  <c r="V49" i="3"/>
  <c r="V32" i="3"/>
  <c r="V29" i="3"/>
  <c r="V20" i="3"/>
  <c r="V46" i="3"/>
  <c r="V31" i="3"/>
  <c r="V38" i="3"/>
  <c r="V17" i="3"/>
  <c r="V19" i="3"/>
  <c r="V26" i="3"/>
  <c r="V45" i="3"/>
  <c r="V47" i="3"/>
  <c r="V40" i="3"/>
  <c r="V53" i="3"/>
  <c r="V25" i="1"/>
  <c r="V38" i="1"/>
  <c r="V47" i="1"/>
  <c r="V87" i="1" s="1"/>
  <c r="V35" i="1"/>
  <c r="V40" i="1"/>
  <c r="V42" i="1"/>
  <c r="V27" i="1"/>
  <c r="V39" i="1"/>
  <c r="V45" i="1"/>
  <c r="V41" i="1"/>
  <c r="V31" i="1"/>
  <c r="V52" i="1"/>
  <c r="V48" i="1"/>
  <c r="V22" i="1"/>
  <c r="V51" i="1"/>
  <c r="V32" i="1"/>
  <c r="V19" i="1"/>
  <c r="V18" i="1"/>
  <c r="V43" i="1"/>
  <c r="V28" i="1"/>
  <c r="V54" i="1"/>
  <c r="V36" i="1"/>
  <c r="V37" i="1"/>
  <c r="V23" i="1"/>
  <c r="V44" i="1"/>
  <c r="V49" i="1"/>
  <c r="V20" i="1"/>
  <c r="V46" i="1"/>
  <c r="V26" i="1"/>
  <c r="V30" i="1"/>
  <c r="V50" i="1"/>
  <c r="V34" i="1"/>
  <c r="V21" i="1"/>
  <c r="V53" i="1"/>
  <c r="V29" i="1"/>
  <c r="V33" i="1"/>
  <c r="Z54" i="1"/>
  <c r="Z25" i="1"/>
  <c r="Z18" i="1"/>
  <c r="Z52" i="1"/>
  <c r="Z32" i="1"/>
  <c r="Z40" i="1"/>
  <c r="Z35" i="1"/>
  <c r="Z23" i="1"/>
  <c r="Z46" i="1"/>
  <c r="Z37" i="1"/>
  <c r="Z39" i="1"/>
  <c r="Z41" i="1"/>
  <c r="Z22" i="1"/>
  <c r="Z26" i="1"/>
  <c r="Z48" i="1"/>
  <c r="Z38" i="1"/>
  <c r="Z33" i="1"/>
  <c r="Z30" i="1"/>
  <c r="Z51" i="1"/>
  <c r="Z44" i="1"/>
  <c r="Z36" i="1"/>
  <c r="Z49" i="1"/>
  <c r="Z43" i="1"/>
  <c r="Z31" i="1"/>
  <c r="Z47" i="1"/>
  <c r="Z87" i="1" s="1"/>
  <c r="Z50" i="1"/>
  <c r="Z21" i="1"/>
  <c r="Z34" i="1"/>
  <c r="Z20" i="1"/>
  <c r="Z28" i="1"/>
  <c r="Z29" i="1"/>
  <c r="Z19" i="1"/>
  <c r="Z45" i="1"/>
  <c r="D42" i="1"/>
  <c r="D23" i="1"/>
  <c r="D40" i="1"/>
  <c r="D43" i="1"/>
  <c r="D27" i="1"/>
  <c r="D48" i="1"/>
  <c r="D36" i="1"/>
  <c r="D21" i="1"/>
  <c r="D31" i="1"/>
  <c r="D19" i="1"/>
  <c r="D28" i="1"/>
  <c r="D41" i="1"/>
  <c r="D51" i="1"/>
  <c r="D18" i="1"/>
  <c r="D54" i="1"/>
  <c r="D26" i="1"/>
  <c r="D29" i="1"/>
  <c r="D35" i="1"/>
  <c r="D33" i="1"/>
  <c r="D49" i="1"/>
  <c r="D39" i="1"/>
  <c r="D37" i="1"/>
  <c r="D38" i="1"/>
  <c r="D30" i="1"/>
  <c r="D32" i="1"/>
  <c r="D44" i="1"/>
  <c r="D47" i="1"/>
  <c r="D50" i="1"/>
  <c r="D46" i="1"/>
  <c r="D53" i="1"/>
  <c r="D20" i="1"/>
  <c r="D34" i="1"/>
  <c r="D22" i="1"/>
  <c r="D45" i="1"/>
  <c r="D25" i="1"/>
  <c r="D52" i="1"/>
  <c r="L25" i="1"/>
  <c r="L26" i="1"/>
  <c r="L39" i="1"/>
  <c r="L37" i="1"/>
  <c r="L50" i="1"/>
  <c r="L28" i="1"/>
  <c r="L21" i="1"/>
  <c r="L18" i="1"/>
  <c r="L31" i="1"/>
  <c r="L46" i="1"/>
  <c r="L45" i="1"/>
  <c r="L38" i="1"/>
  <c r="L43" i="1"/>
  <c r="L42" i="1"/>
  <c r="L35" i="1"/>
  <c r="L22" i="1"/>
  <c r="L49" i="1"/>
  <c r="L51" i="1"/>
  <c r="L27" i="1"/>
  <c r="L47" i="1"/>
  <c r="L41" i="1"/>
  <c r="L23" i="1"/>
  <c r="L40" i="1"/>
  <c r="L36" i="1"/>
  <c r="L32" i="1"/>
  <c r="L29" i="1"/>
  <c r="L48" i="1"/>
  <c r="L54" i="1"/>
  <c r="L53" i="1"/>
  <c r="L30" i="1"/>
  <c r="L44" i="1"/>
  <c r="L33" i="1"/>
  <c r="L19" i="1"/>
  <c r="L34" i="1"/>
  <c r="L52" i="1"/>
  <c r="L20" i="1"/>
  <c r="U25" i="1"/>
  <c r="U50" i="1"/>
  <c r="U31" i="1"/>
  <c r="U22" i="1"/>
  <c r="U48" i="1"/>
  <c r="U52" i="1"/>
  <c r="U28" i="1"/>
  <c r="U42" i="1"/>
  <c r="U19" i="1"/>
  <c r="U18" i="1"/>
  <c r="U45" i="1"/>
  <c r="U36" i="1"/>
  <c r="U43" i="1"/>
  <c r="U49" i="1"/>
  <c r="U53" i="1"/>
  <c r="U39" i="1"/>
  <c r="U30" i="1"/>
  <c r="U20" i="1"/>
  <c r="U51" i="1"/>
  <c r="U40" i="1"/>
  <c r="U44" i="1"/>
  <c r="U29" i="1"/>
  <c r="U35" i="1"/>
  <c r="U27" i="1"/>
  <c r="U47" i="1"/>
  <c r="U34" i="1"/>
  <c r="U23" i="1"/>
  <c r="U54" i="1"/>
  <c r="U46" i="1"/>
  <c r="U38" i="1"/>
  <c r="U21" i="1"/>
  <c r="U32" i="1"/>
  <c r="U41" i="1"/>
  <c r="X41" i="3"/>
  <c r="X47" i="3"/>
  <c r="X44" i="3"/>
  <c r="X29" i="3"/>
  <c r="X34" i="3"/>
  <c r="X16" i="3"/>
  <c r="X42" i="3"/>
  <c r="X43" i="3"/>
  <c r="X31" i="3"/>
  <c r="X35" i="3"/>
  <c r="X51" i="3"/>
  <c r="X17" i="3"/>
  <c r="X32" i="3"/>
  <c r="X28" i="3"/>
  <c r="X52" i="3"/>
  <c r="X20" i="3"/>
  <c r="X18" i="3"/>
  <c r="X37" i="3"/>
  <c r="X26" i="3"/>
  <c r="X27" i="3"/>
  <c r="X54" i="3"/>
  <c r="X39" i="1"/>
  <c r="X36" i="1"/>
  <c r="X38" i="1"/>
  <c r="X49" i="1"/>
  <c r="X42" i="1"/>
  <c r="X34" i="1"/>
  <c r="X50" i="1"/>
  <c r="X19" i="1"/>
  <c r="X29" i="1"/>
  <c r="X28" i="1"/>
  <c r="X54" i="1"/>
  <c r="X47" i="1"/>
  <c r="X87" i="1" s="1"/>
  <c r="X22" i="1"/>
  <c r="X37" i="1"/>
  <c r="X26" i="1"/>
  <c r="X25" i="1"/>
  <c r="X52" i="1"/>
  <c r="X35" i="1"/>
  <c r="X31" i="1"/>
  <c r="X21" i="1"/>
  <c r="X41" i="1"/>
  <c r="X23" i="1"/>
  <c r="X45" i="1"/>
  <c r="X89" i="1" s="1"/>
  <c r="X46" i="1"/>
  <c r="X18" i="1"/>
  <c r="X44" i="1"/>
  <c r="X33" i="1"/>
  <c r="X32" i="1"/>
  <c r="X40" i="1"/>
  <c r="X51" i="1"/>
  <c r="X53" i="1"/>
  <c r="X20" i="1"/>
  <c r="X27" i="1"/>
  <c r="X43" i="1"/>
  <c r="X30" i="1"/>
  <c r="X48" i="1"/>
  <c r="C36" i="3"/>
  <c r="C42" i="3"/>
  <c r="C51" i="3"/>
  <c r="C18" i="3"/>
  <c r="C31" i="3"/>
  <c r="C28" i="3"/>
  <c r="C47" i="3"/>
  <c r="C45" i="3"/>
  <c r="C25" i="3"/>
  <c r="C35" i="3"/>
  <c r="C50" i="3"/>
  <c r="C16" i="3"/>
  <c r="C17" i="3"/>
  <c r="C46" i="3"/>
  <c r="C33" i="3"/>
  <c r="C41" i="3"/>
  <c r="C43" i="3"/>
  <c r="C48" i="3"/>
  <c r="C21" i="1"/>
  <c r="C40" i="1"/>
  <c r="C31" i="1"/>
  <c r="C35" i="1"/>
  <c r="C19" i="1"/>
  <c r="C46" i="1"/>
  <c r="C48" i="1"/>
  <c r="C42" i="1"/>
  <c r="C52" i="1"/>
  <c r="C33" i="1"/>
  <c r="C50" i="1"/>
  <c r="C51" i="1"/>
  <c r="C32" i="1"/>
  <c r="C49" i="1"/>
  <c r="C45" i="1"/>
  <c r="C41" i="1"/>
  <c r="C20" i="1"/>
  <c r="C27" i="1"/>
  <c r="C25" i="1"/>
  <c r="C36" i="1"/>
  <c r="C34" i="1"/>
  <c r="C43" i="1"/>
  <c r="C26" i="1"/>
  <c r="C54" i="1"/>
  <c r="C39" i="1"/>
  <c r="C30" i="1"/>
  <c r="C44" i="1"/>
  <c r="C38" i="1"/>
  <c r="C23" i="1"/>
  <c r="C18" i="1"/>
  <c r="C28" i="1"/>
  <c r="C53" i="1"/>
  <c r="D25" i="3"/>
  <c r="D30" i="3"/>
  <c r="D28" i="3"/>
  <c r="D47" i="3"/>
  <c r="D17" i="3"/>
  <c r="D38" i="3"/>
  <c r="D27" i="3"/>
  <c r="D41" i="3"/>
  <c r="D18" i="3"/>
  <c r="D52" i="3"/>
  <c r="D53" i="3"/>
  <c r="D34" i="3"/>
  <c r="D40" i="3"/>
  <c r="D51" i="3"/>
  <c r="D44" i="3"/>
  <c r="D36" i="3"/>
  <c r="D42" i="3"/>
  <c r="D16" i="3"/>
  <c r="D49" i="3"/>
  <c r="D39" i="3"/>
  <c r="D22" i="3"/>
  <c r="D33" i="3"/>
  <c r="D48" i="3"/>
  <c r="D46" i="3"/>
  <c r="D37" i="3"/>
  <c r="D32" i="3"/>
  <c r="D20" i="3"/>
  <c r="D54" i="3"/>
  <c r="D45" i="3"/>
  <c r="D19" i="3"/>
  <c r="D35" i="3"/>
  <c r="D31" i="3"/>
  <c r="D29" i="3"/>
  <c r="D43" i="3"/>
  <c r="D21" i="3"/>
  <c r="D50" i="3"/>
  <c r="D23" i="3"/>
  <c r="D26" i="3"/>
  <c r="P50" i="3"/>
  <c r="P53" i="3"/>
  <c r="P46" i="3"/>
  <c r="P36" i="3"/>
  <c r="P26" i="3"/>
  <c r="P40" i="3"/>
  <c r="P17" i="3"/>
  <c r="P44" i="3"/>
  <c r="P25" i="3"/>
  <c r="P52" i="3"/>
  <c r="P38" i="3"/>
  <c r="P23" i="3"/>
  <c r="P29" i="3"/>
  <c r="P34" i="3"/>
  <c r="P31" i="3"/>
  <c r="P48" i="3"/>
  <c r="P41" i="3"/>
  <c r="P51" i="3"/>
  <c r="P32" i="3"/>
  <c r="P30" i="3"/>
  <c r="P19" i="3"/>
  <c r="P28" i="3"/>
  <c r="P33" i="3"/>
  <c r="P21" i="3"/>
  <c r="P49" i="3"/>
  <c r="P45" i="3"/>
  <c r="P16" i="3"/>
  <c r="P54" i="3"/>
  <c r="P42" i="3"/>
  <c r="P43" i="3"/>
  <c r="P37" i="3"/>
  <c r="P22" i="3"/>
  <c r="P47" i="3"/>
  <c r="P18" i="3"/>
  <c r="P27" i="3"/>
  <c r="P39" i="3"/>
  <c r="P20" i="3"/>
  <c r="P35" i="3"/>
  <c r="K43" i="3"/>
  <c r="K17" i="3"/>
  <c r="K21" i="3"/>
  <c r="K29" i="3"/>
  <c r="K18" i="3"/>
  <c r="K30" i="3"/>
  <c r="K45" i="3"/>
  <c r="K53" i="3"/>
  <c r="K39" i="3"/>
  <c r="K44" i="3"/>
  <c r="K42" i="3"/>
  <c r="K34" i="3"/>
  <c r="K37" i="3"/>
  <c r="K54" i="3"/>
  <c r="K32" i="3"/>
  <c r="K26" i="3"/>
  <c r="K38" i="3"/>
  <c r="K22" i="3"/>
  <c r="K35" i="3"/>
  <c r="K49" i="3"/>
  <c r="K52" i="3"/>
  <c r="K31" i="3"/>
  <c r="K19" i="3"/>
  <c r="K25" i="3"/>
  <c r="K51" i="3"/>
  <c r="K41" i="3"/>
  <c r="K33" i="3"/>
  <c r="K48" i="3"/>
  <c r="K50" i="3"/>
  <c r="K47" i="3"/>
  <c r="K36" i="3"/>
  <c r="K40" i="3"/>
  <c r="K46" i="3"/>
  <c r="K28" i="3"/>
  <c r="K23" i="3"/>
  <c r="K27" i="3"/>
  <c r="K16" i="3"/>
  <c r="K20" i="3"/>
  <c r="Q38" i="3"/>
  <c r="Q35" i="3"/>
  <c r="Q42" i="3"/>
  <c r="Q54" i="3"/>
  <c r="Q44" i="3"/>
  <c r="Q53" i="3"/>
  <c r="Q29" i="3"/>
  <c r="Q25" i="3"/>
  <c r="Q43" i="3"/>
  <c r="Q33" i="3"/>
  <c r="Q41" i="3"/>
  <c r="Q16" i="3"/>
  <c r="Q46" i="3"/>
  <c r="Q18" i="3"/>
  <c r="Q45" i="3"/>
  <c r="Q20" i="3"/>
  <c r="Q49" i="3"/>
  <c r="Q50" i="3"/>
  <c r="Q40" i="3"/>
  <c r="Q36" i="3"/>
  <c r="Q19" i="3"/>
  <c r="Q51" i="3"/>
  <c r="Q37" i="3"/>
  <c r="Q48" i="3"/>
  <c r="Q39" i="3"/>
  <c r="Q52" i="3"/>
  <c r="Q34" i="3"/>
  <c r="Q22" i="3"/>
  <c r="Q27" i="3"/>
  <c r="Q32" i="3"/>
  <c r="Q26" i="3"/>
  <c r="Q28" i="3"/>
  <c r="Q30" i="3"/>
  <c r="Q31" i="3"/>
  <c r="Q23" i="3"/>
  <c r="Q21" i="3"/>
  <c r="Q47" i="3"/>
  <c r="Q17" i="3"/>
  <c r="Z45" i="3"/>
  <c r="Z46" i="3"/>
  <c r="Z21" i="3"/>
  <c r="Z29" i="3"/>
  <c r="Z22" i="3"/>
  <c r="Z20" i="3"/>
  <c r="Z27" i="3"/>
  <c r="Z37" i="3"/>
  <c r="Z50" i="3"/>
  <c r="Z38" i="3"/>
  <c r="Z41" i="3"/>
  <c r="Z47" i="3"/>
  <c r="Z26" i="3"/>
  <c r="Z30" i="3"/>
  <c r="Z16" i="3"/>
  <c r="Z18" i="3"/>
  <c r="Z19" i="3"/>
  <c r="Z54" i="3"/>
  <c r="Z33" i="3"/>
  <c r="Z36" i="3"/>
  <c r="Z44" i="3"/>
  <c r="Z53" i="3"/>
  <c r="Z28" i="3"/>
  <c r="Z23" i="3"/>
  <c r="Z25" i="3"/>
  <c r="Z31" i="3"/>
  <c r="Z34" i="3"/>
  <c r="Z49" i="3"/>
  <c r="Z35" i="3"/>
  <c r="Z32" i="3"/>
  <c r="Z42" i="3"/>
  <c r="Z17" i="3"/>
  <c r="Z39" i="3"/>
  <c r="Z48" i="3"/>
  <c r="Z51" i="3"/>
  <c r="Z43" i="3"/>
  <c r="Z52" i="3"/>
  <c r="Z40" i="3"/>
  <c r="L32" i="3"/>
  <c r="L22" i="3"/>
  <c r="L17" i="3"/>
  <c r="L25" i="3"/>
  <c r="L34" i="3"/>
  <c r="L19" i="3"/>
  <c r="L26" i="3"/>
  <c r="L33" i="3"/>
  <c r="L31" i="3"/>
  <c r="L52" i="3"/>
  <c r="L46" i="3"/>
  <c r="L39" i="3"/>
  <c r="L37" i="3"/>
  <c r="L45" i="3"/>
  <c r="L16" i="3"/>
  <c r="L35" i="3"/>
  <c r="L47" i="3"/>
  <c r="L30" i="3"/>
  <c r="L36" i="3"/>
  <c r="L54" i="3"/>
  <c r="L49" i="3"/>
  <c r="L27" i="3"/>
  <c r="L53" i="3"/>
  <c r="L28" i="3"/>
  <c r="L23" i="3"/>
  <c r="L50" i="3"/>
  <c r="L51" i="3"/>
  <c r="L20" i="3"/>
  <c r="L40" i="3"/>
  <c r="L42" i="3"/>
  <c r="L44" i="3"/>
  <c r="L18" i="3"/>
  <c r="L29" i="3"/>
  <c r="L38" i="3"/>
  <c r="L48" i="3"/>
  <c r="L43" i="3"/>
  <c r="L41" i="3"/>
  <c r="L21" i="3"/>
  <c r="M46" i="3"/>
  <c r="M35" i="3"/>
  <c r="M17" i="3"/>
  <c r="M51" i="3"/>
  <c r="M32" i="3"/>
  <c r="M41" i="3"/>
  <c r="M16" i="3"/>
  <c r="M22" i="3"/>
  <c r="M38" i="3"/>
  <c r="M37" i="3"/>
  <c r="M54" i="3"/>
  <c r="M49" i="3"/>
  <c r="M48" i="3"/>
  <c r="M42" i="3"/>
  <c r="M52" i="3"/>
  <c r="M34" i="3"/>
  <c r="M30" i="3"/>
  <c r="M23" i="3"/>
  <c r="M40" i="3"/>
  <c r="M43" i="3"/>
  <c r="M25" i="3"/>
  <c r="M33" i="3"/>
  <c r="M39" i="3"/>
  <c r="M20" i="3"/>
  <c r="M47" i="3"/>
  <c r="M18" i="3"/>
  <c r="M21" i="3"/>
  <c r="M53" i="3"/>
  <c r="M27" i="3"/>
  <c r="M28" i="3"/>
  <c r="M26" i="3"/>
  <c r="M31" i="3"/>
  <c r="M45" i="3"/>
  <c r="M36" i="3"/>
  <c r="M44" i="3"/>
  <c r="M29" i="3"/>
  <c r="M19" i="3"/>
  <c r="M50" i="3"/>
  <c r="G19" i="3"/>
  <c r="G40" i="3"/>
  <c r="G48" i="3"/>
  <c r="G37" i="3"/>
  <c r="G33" i="3"/>
  <c r="G38" i="3"/>
  <c r="G23" i="3"/>
  <c r="G41" i="3"/>
  <c r="G46" i="3"/>
  <c r="G43" i="3"/>
  <c r="G45" i="3"/>
  <c r="G26" i="3"/>
  <c r="G49" i="3"/>
  <c r="G35" i="3"/>
  <c r="G32" i="3"/>
  <c r="G18" i="3"/>
  <c r="G31" i="3"/>
  <c r="G44" i="3"/>
  <c r="G54" i="3"/>
  <c r="G22" i="3"/>
  <c r="G17" i="3"/>
  <c r="G20" i="3"/>
  <c r="G47" i="3"/>
  <c r="G52" i="3"/>
  <c r="G34" i="3"/>
  <c r="G25" i="3"/>
  <c r="G42" i="3"/>
  <c r="G36" i="3"/>
  <c r="G39" i="3"/>
  <c r="G53" i="3"/>
  <c r="G30" i="3"/>
  <c r="G16" i="3"/>
  <c r="G51" i="3"/>
  <c r="G29" i="3"/>
  <c r="G27" i="3"/>
  <c r="G50" i="3"/>
  <c r="G21" i="3"/>
  <c r="G28" i="3"/>
  <c r="Y42" i="3"/>
  <c r="Y32" i="3"/>
  <c r="Y52" i="3"/>
  <c r="Y22" i="3"/>
  <c r="Y45" i="3"/>
  <c r="Y20" i="3"/>
  <c r="Y53" i="3"/>
  <c r="Y16" i="3"/>
  <c r="Y37" i="3"/>
  <c r="Y35" i="3"/>
  <c r="Y46" i="3"/>
  <c r="Y54" i="3"/>
  <c r="Y17" i="3"/>
  <c r="Y18" i="3"/>
  <c r="Y21" i="3"/>
  <c r="Y28" i="3"/>
  <c r="Y40" i="3"/>
  <c r="Y39" i="3"/>
  <c r="Y31" i="3"/>
  <c r="Y27" i="3"/>
  <c r="Y25" i="3"/>
  <c r="Y51" i="3"/>
  <c r="Y48" i="3"/>
  <c r="Y47" i="3"/>
  <c r="Y33" i="3"/>
  <c r="Y50" i="3"/>
  <c r="Y23" i="3"/>
  <c r="Y36" i="3"/>
  <c r="Y38" i="3"/>
  <c r="Y49" i="3"/>
  <c r="Y44" i="3"/>
  <c r="Y19" i="3"/>
  <c r="Y41" i="3"/>
  <c r="Y30" i="3"/>
  <c r="Y34" i="3"/>
  <c r="Y29" i="3"/>
  <c r="Y26" i="3"/>
  <c r="Y43" i="3"/>
  <c r="W45" i="3"/>
  <c r="W48" i="3"/>
  <c r="W49" i="3"/>
  <c r="W32" i="3"/>
  <c r="W29" i="3"/>
  <c r="W27" i="3"/>
  <c r="W51" i="3"/>
  <c r="W50" i="3"/>
  <c r="W34" i="3"/>
  <c r="W41" i="3"/>
  <c r="W47" i="3"/>
  <c r="W16" i="3"/>
  <c r="W54" i="3"/>
  <c r="W33" i="3"/>
  <c r="W30" i="3"/>
  <c r="W37" i="3"/>
  <c r="W35" i="3"/>
  <c r="W22" i="3"/>
  <c r="W19" i="3"/>
  <c r="W18" i="3"/>
  <c r="W25" i="3"/>
  <c r="W46" i="3"/>
  <c r="W31" i="3"/>
  <c r="W28" i="3"/>
  <c r="W53" i="1"/>
  <c r="W54" i="1"/>
  <c r="W36" i="1"/>
  <c r="W43" i="1"/>
  <c r="W41" i="1"/>
  <c r="W45" i="1"/>
  <c r="W46" i="1"/>
  <c r="W38" i="1"/>
  <c r="W34" i="1"/>
  <c r="W22" i="1"/>
  <c r="W19" i="1"/>
  <c r="W50" i="1"/>
  <c r="W31" i="1"/>
  <c r="W28" i="1"/>
  <c r="W40" i="1"/>
  <c r="W33" i="1"/>
  <c r="W44" i="1"/>
  <c r="W29" i="1"/>
  <c r="W26" i="1"/>
  <c r="W51" i="1"/>
  <c r="W23" i="1"/>
  <c r="W39" i="1"/>
  <c r="W37" i="1"/>
  <c r="W52" i="1"/>
  <c r="W32" i="1"/>
  <c r="W18" i="1"/>
  <c r="W20" i="1"/>
  <c r="W21" i="1"/>
  <c r="W35" i="1"/>
  <c r="W25" i="1"/>
  <c r="W48" i="1"/>
  <c r="W49" i="1"/>
  <c r="W27" i="1"/>
  <c r="N33" i="1"/>
  <c r="N22" i="1"/>
  <c r="N49" i="1"/>
  <c r="N23" i="1"/>
  <c r="N32" i="1"/>
  <c r="N34" i="1"/>
  <c r="N31" i="1"/>
  <c r="N18" i="1"/>
  <c r="N54" i="1"/>
  <c r="N41" i="1"/>
  <c r="N30" i="1"/>
  <c r="N53" i="1"/>
  <c r="N28" i="1"/>
  <c r="N19" i="1"/>
  <c r="N47" i="1"/>
  <c r="N52" i="1"/>
  <c r="N35" i="1"/>
  <c r="N38" i="1"/>
  <c r="N37" i="1"/>
  <c r="N42" i="1"/>
  <c r="N21" i="1"/>
  <c r="N44" i="1"/>
  <c r="N36" i="1"/>
  <c r="N29" i="1"/>
  <c r="N20" i="1"/>
  <c r="N51" i="1"/>
  <c r="N25" i="1"/>
  <c r="N27" i="1"/>
  <c r="N39" i="1"/>
  <c r="N40" i="1"/>
  <c r="N50" i="1"/>
  <c r="N45" i="1"/>
  <c r="N26" i="1"/>
  <c r="N48" i="1"/>
  <c r="N43" i="1"/>
  <c r="N46" i="1"/>
  <c r="N44" i="3"/>
  <c r="N27" i="3"/>
  <c r="N52" i="3"/>
  <c r="N25" i="3"/>
  <c r="N36" i="3"/>
  <c r="N40" i="3"/>
  <c r="N23" i="3"/>
  <c r="N54" i="3"/>
  <c r="N18" i="3"/>
  <c r="N39" i="3"/>
  <c r="N19" i="3"/>
  <c r="N53" i="3"/>
  <c r="N30" i="3"/>
  <c r="N43" i="3"/>
  <c r="N17" i="3"/>
  <c r="N38" i="3"/>
  <c r="N45" i="3"/>
  <c r="N47" i="3"/>
  <c r="N42" i="3"/>
  <c r="N51" i="3"/>
  <c r="N20" i="3"/>
  <c r="N28" i="3"/>
  <c r="N33" i="3"/>
  <c r="N49" i="3"/>
  <c r="N34" i="3"/>
  <c r="N31" i="3"/>
  <c r="N35" i="3"/>
  <c r="N16" i="3"/>
  <c r="N48" i="3"/>
  <c r="N50" i="3"/>
  <c r="N22" i="3"/>
  <c r="N37" i="3"/>
  <c r="N46" i="3"/>
  <c r="N41" i="3"/>
  <c r="N26" i="3"/>
  <c r="N29" i="3"/>
  <c r="N32" i="3"/>
  <c r="N21" i="3"/>
  <c r="J17" i="3"/>
  <c r="J44" i="3"/>
  <c r="J47" i="3"/>
  <c r="J20" i="3"/>
  <c r="J28" i="3"/>
  <c r="J34" i="3"/>
  <c r="J40" i="3"/>
  <c r="J48" i="3"/>
  <c r="J30" i="3"/>
  <c r="J29" i="3"/>
  <c r="J51" i="3"/>
  <c r="J16" i="3"/>
  <c r="S54" i="1"/>
  <c r="S47" i="1"/>
  <c r="S51" i="1"/>
  <c r="S19" i="1"/>
  <c r="S27" i="1"/>
  <c r="S39" i="1"/>
  <c r="S20" i="1"/>
  <c r="S21" i="1"/>
  <c r="S29" i="1"/>
  <c r="S37" i="1"/>
  <c r="S45" i="1"/>
  <c r="S53" i="1"/>
  <c r="S32" i="1"/>
  <c r="S40" i="1"/>
  <c r="S48" i="1"/>
  <c r="S22" i="1"/>
  <c r="S30" i="1"/>
  <c r="S38" i="1"/>
  <c r="S46" i="1"/>
  <c r="S23" i="1"/>
  <c r="S31" i="1"/>
  <c r="S35" i="1"/>
  <c r="S43" i="1"/>
  <c r="S52" i="1"/>
  <c r="S25" i="1"/>
  <c r="S33" i="1"/>
  <c r="S41" i="1"/>
  <c r="S49" i="1"/>
  <c r="S28" i="1"/>
  <c r="S36" i="1"/>
  <c r="S44" i="1"/>
  <c r="S18" i="1"/>
  <c r="S26" i="1"/>
  <c r="S34" i="1"/>
  <c r="S42" i="1"/>
  <c r="S50" i="1"/>
  <c r="P15" i="1" l="1"/>
  <c r="P15" i="3" s="1"/>
  <c r="P55" i="3" s="1"/>
  <c r="L55" i="1"/>
  <c r="L87" i="1" s="1"/>
  <c r="Y55" i="1"/>
  <c r="Y87" i="1" s="1"/>
  <c r="W55" i="1"/>
  <c r="W87" i="1" s="1"/>
  <c r="W15" i="3"/>
  <c r="W55" i="3" s="1"/>
  <c r="J15" i="3"/>
  <c r="J55" i="3" s="1"/>
  <c r="J55" i="1"/>
  <c r="J87" i="1" s="1"/>
  <c r="N15" i="1"/>
  <c r="P55" i="1" l="1"/>
  <c r="P87" i="1" s="1"/>
  <c r="N55" i="1"/>
  <c r="N87" i="1" s="1"/>
  <c r="N15" i="3"/>
  <c r="N55" i="3" s="1"/>
</calcChain>
</file>

<file path=xl/sharedStrings.xml><?xml version="1.0" encoding="utf-8"?>
<sst xmlns="http://schemas.openxmlformats.org/spreadsheetml/2006/main" count="131" uniqueCount="79">
  <si>
    <t>Højde [mm]</t>
  </si>
  <si>
    <t>Længde [mm]</t>
  </si>
  <si>
    <t>n</t>
  </si>
  <si>
    <t>KG/m</t>
  </si>
  <si>
    <t>L/m</t>
  </si>
  <si>
    <t>Saltgade 11</t>
  </si>
  <si>
    <t>DK-6760 Ribe</t>
  </si>
  <si>
    <t>www.rio.dk</t>
  </si>
  <si>
    <t>www.hudevad.dk</t>
  </si>
  <si>
    <r>
      <t xml:space="preserve">W/m </t>
    </r>
    <r>
      <rPr>
        <b/>
        <sz val="8"/>
        <color indexed="9"/>
        <rFont val="Calibri"/>
        <family val="2"/>
      </rPr>
      <t>(75/65-20)</t>
    </r>
  </si>
  <si>
    <t>language</t>
  </si>
  <si>
    <t>Dansk</t>
  </si>
  <si>
    <t>Norsk</t>
  </si>
  <si>
    <t>Language:</t>
  </si>
  <si>
    <t>∆T</t>
  </si>
  <si>
    <t>/</t>
  </si>
  <si>
    <t>-</t>
  </si>
  <si>
    <r>
      <t xml:space="preserve">W/m </t>
    </r>
    <r>
      <rPr>
        <b/>
        <sz val="8"/>
        <rFont val="Calibri"/>
        <family val="2"/>
      </rPr>
      <t>(75/65-20)</t>
    </r>
  </si>
  <si>
    <r>
      <t>T</t>
    </r>
    <r>
      <rPr>
        <b/>
        <vertAlign val="subscript"/>
        <sz val="14"/>
        <color indexed="8"/>
        <rFont val="Calibri"/>
        <family val="2"/>
      </rPr>
      <t>f</t>
    </r>
  </si>
  <si>
    <r>
      <t>T</t>
    </r>
    <r>
      <rPr>
        <b/>
        <vertAlign val="subscript"/>
        <sz val="14"/>
        <color indexed="8"/>
        <rFont val="Calibri"/>
        <family val="2"/>
      </rPr>
      <t>r</t>
    </r>
  </si>
  <si>
    <r>
      <t>T</t>
    </r>
    <r>
      <rPr>
        <b/>
        <vertAlign val="subscript"/>
        <sz val="14"/>
        <color indexed="8"/>
        <rFont val="Calibri"/>
        <family val="2"/>
      </rPr>
      <t>i</t>
    </r>
  </si>
  <si>
    <r>
      <t>dT</t>
    </r>
    <r>
      <rPr>
        <b/>
        <vertAlign val="subscript"/>
        <sz val="14"/>
        <color indexed="8"/>
        <rFont val="Calibri"/>
        <family val="2"/>
      </rPr>
      <t>ln</t>
    </r>
  </si>
  <si>
    <t>www.hudevad.com</t>
  </si>
  <si>
    <t>Plomb'Art</t>
  </si>
  <si>
    <t>Kim Staeger-Holst</t>
  </si>
  <si>
    <t>Deutsch</t>
  </si>
  <si>
    <t>English</t>
  </si>
  <si>
    <t>François</t>
  </si>
  <si>
    <t>Svenska</t>
  </si>
  <si>
    <t>Tel.: +45 7542 0255</t>
  </si>
  <si>
    <t xml:space="preserve"> Tel.: +44 (0) 2476 88 1200</t>
  </si>
  <si>
    <t>Tel.: +33 180 815310</t>
  </si>
  <si>
    <t>Produkt type</t>
  </si>
  <si>
    <t>Indtast temperatursæt</t>
  </si>
  <si>
    <t>Enter temperature set</t>
  </si>
  <si>
    <t>Temperatursatz eingeben</t>
  </si>
  <si>
    <t>Fremløbstemperatur</t>
  </si>
  <si>
    <t>Flow temperature</t>
  </si>
  <si>
    <t>Vorlauftemperatur</t>
  </si>
  <si>
    <t>Returtemperatur</t>
  </si>
  <si>
    <t>Return temperature</t>
  </si>
  <si>
    <t>Rücklauftemperatur</t>
  </si>
  <si>
    <t>Rumtemperatur</t>
  </si>
  <si>
    <t>Room temperature</t>
  </si>
  <si>
    <t>Raumtemperatur</t>
  </si>
  <si>
    <t>Reduktionsfaktor * [%]</t>
  </si>
  <si>
    <t>Reduction factor * [%]</t>
  </si>
  <si>
    <t>Reduceringsfaktor * [%]</t>
  </si>
  <si>
    <t>Height [mm]</t>
  </si>
  <si>
    <t>Bauhöhe [mm]</t>
  </si>
  <si>
    <t>Length [mm]</t>
  </si>
  <si>
    <t>Baulänge [mm]</t>
  </si>
  <si>
    <t>Temperatursæt</t>
  </si>
  <si>
    <t>Temperature set</t>
  </si>
  <si>
    <t>Temperatursatz</t>
  </si>
  <si>
    <t>*Reduceringsfaktor anvendes ved reduktion af varmeydelsen, f.eks. hvor radiatorer skal monteres i grav eller under loft</t>
  </si>
  <si>
    <t>*The reduction factor is used for heat output reduction, e.g. when radiators are to be installed in trenches or under ceilings</t>
  </si>
  <si>
    <t>*Der Reduktionsfaktor wird für die Reduzierung der Wärmeleistung verwendet, z.B. wenn Heizkörper in Gräben oder unter Decken zu montieren sind</t>
  </si>
  <si>
    <t>ALT MED GULT SKAL UDFYLDES!!!</t>
  </si>
  <si>
    <t>TILLÆG</t>
  </si>
  <si>
    <t>Stamdata</t>
  </si>
  <si>
    <t>Revised:</t>
  </si>
  <si>
    <t>Enkelt</t>
  </si>
  <si>
    <t>Dobbelt</t>
  </si>
  <si>
    <t>Einlagig</t>
  </si>
  <si>
    <t>Single</t>
  </si>
  <si>
    <t>Doppellagig</t>
  </si>
  <si>
    <t>Double</t>
  </si>
  <si>
    <t>P5</t>
  </si>
  <si>
    <t>P5 / P5K + P5-D / P5K-D</t>
  </si>
  <si>
    <t>P5K</t>
  </si>
  <si>
    <t>P5-D</t>
  </si>
  <si>
    <t>P5K-D</t>
  </si>
  <si>
    <t>Type</t>
  </si>
  <si>
    <t>Typ</t>
  </si>
  <si>
    <t>Hudevad A/S</t>
  </si>
  <si>
    <t>Record Hall Business Ctr, Rm 215 - 16-16A Baldwin Gardens</t>
  </si>
  <si>
    <t>Hatton Garden, London EC1N 7RJ</t>
  </si>
  <si>
    <t>Hudevad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</si>
</sst>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"/>
    <numFmt numFmtId="166" formatCode="0\ \W"/>
    <numFmt numFmtId="167" formatCode="0\˚\C"/>
    <numFmt numFmtId="168" formatCode="0\ &quot;l/h&quot;"/>
    <numFmt numFmtId="169" formatCode="dd/mm/yyyy;@"/>
  </numFmts>
  <fonts count="28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9"/>
      <name val="Verdana"/>
      <family val="2"/>
    </font>
    <font>
      <b/>
      <sz val="8"/>
      <name val="Calibri"/>
      <family val="2"/>
    </font>
    <font>
      <b/>
      <vertAlign val="subscript"/>
      <sz val="14"/>
      <color indexed="8"/>
      <name val="Calibri"/>
      <family val="2"/>
    </font>
    <font>
      <sz val="10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u/>
      <sz val="9"/>
      <color theme="10"/>
      <name val="Verdana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5A73"/>
        <bgColor indexed="64"/>
      </patternFill>
    </fill>
    <fill>
      <patternFill patternType="solid">
        <fgColor rgb="FFFF000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thick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ck">
        <color theme="0"/>
      </right>
      <top style="medium">
        <color theme="0"/>
      </top>
      <bottom/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thick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ck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thick">
        <color theme="0"/>
      </right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thick">
        <color theme="0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thick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 style="thick">
        <color theme="0"/>
      </right>
      <top style="medium">
        <color indexed="64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6">
    <xf numFmtId="0" fontId="0" fillId="0" borderId="0"/>
    <xf numFmtId="0" fontId="6" fillId="0" borderId="0" applyNumberFormat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7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49" fontId="13" fillId="2" borderId="0" xfId="0" applyNumberFormat="1" applyFont="1" applyFill="1" applyBorder="1" applyAlignment="1" applyProtection="1">
      <alignment horizontal="center" vertical="center"/>
      <protection hidden="1"/>
    </xf>
    <xf numFmtId="0" fontId="14" fillId="2" borderId="0" xfId="3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4" fillId="2" borderId="0" xfId="3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0" xfId="3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2" xfId="3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3" borderId="14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3" fillId="2" borderId="0" xfId="0" applyNumberFormat="1" applyFont="1" applyFill="1" applyBorder="1" applyAlignment="1" applyProtection="1">
      <alignment horizontal="left" vertical="center"/>
      <protection hidden="1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top"/>
    </xf>
    <xf numFmtId="0" fontId="16" fillId="2" borderId="8" xfId="0" applyFont="1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164" fontId="2" fillId="4" borderId="17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7" fillId="4" borderId="62" xfId="0" applyFont="1" applyFill="1" applyBorder="1" applyAlignment="1">
      <alignment horizontal="center" vertical="center"/>
    </xf>
    <xf numFmtId="0" fontId="17" fillId="4" borderId="63" xfId="0" applyFont="1" applyFill="1" applyBorder="1" applyAlignment="1">
      <alignment horizontal="center" vertical="center"/>
    </xf>
    <xf numFmtId="165" fontId="2" fillId="4" borderId="18" xfId="0" applyNumberFormat="1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horizontal="center" vertical="center"/>
    </xf>
    <xf numFmtId="165" fontId="2" fillId="4" borderId="20" xfId="0" applyNumberFormat="1" applyFont="1" applyFill="1" applyBorder="1" applyAlignment="1">
      <alignment horizontal="center" vertical="center"/>
    </xf>
    <xf numFmtId="0" fontId="17" fillId="4" borderId="64" xfId="0" applyFont="1" applyFill="1" applyBorder="1" applyAlignment="1">
      <alignment horizontal="center" vertical="center"/>
    </xf>
    <xf numFmtId="165" fontId="2" fillId="4" borderId="21" xfId="0" applyNumberFormat="1" applyFont="1" applyFill="1" applyBorder="1" applyAlignment="1">
      <alignment horizontal="center" vertical="center"/>
    </xf>
    <xf numFmtId="165" fontId="2" fillId="4" borderId="22" xfId="0" applyNumberFormat="1" applyFont="1" applyFill="1" applyBorder="1" applyAlignment="1">
      <alignment horizontal="center" vertical="center"/>
    </xf>
    <xf numFmtId="165" fontId="2" fillId="4" borderId="9" xfId="0" applyNumberFormat="1" applyFont="1" applyFill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10" fillId="3" borderId="28" xfId="0" applyFont="1" applyFill="1" applyBorder="1" applyAlignment="1" applyProtection="1">
      <alignment horizontal="left" vertical="center"/>
      <protection hidden="1"/>
    </xf>
    <xf numFmtId="0" fontId="18" fillId="2" borderId="29" xfId="0" applyFont="1" applyFill="1" applyBorder="1" applyAlignment="1" applyProtection="1">
      <alignment horizontal="center" vertical="center"/>
      <protection hidden="1"/>
    </xf>
    <xf numFmtId="0" fontId="19" fillId="2" borderId="3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" fillId="2" borderId="4" xfId="0" applyFont="1" applyFill="1" applyBorder="1" applyAlignment="1" applyProtection="1">
      <alignment vertical="top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10" fillId="3" borderId="14" xfId="0" applyFont="1" applyFill="1" applyBorder="1" applyAlignment="1" applyProtection="1">
      <alignment horizontal="left" vertical="center"/>
      <protection hidden="1"/>
    </xf>
    <xf numFmtId="0" fontId="10" fillId="3" borderId="15" xfId="0" applyFont="1" applyFill="1" applyBorder="1" applyAlignment="1" applyProtection="1">
      <alignment horizontal="left" vertical="center"/>
      <protection hidden="1"/>
    </xf>
    <xf numFmtId="9" fontId="10" fillId="3" borderId="1" xfId="5" applyFont="1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vertical="top"/>
      <protection hidden="1"/>
    </xf>
    <xf numFmtId="0" fontId="16" fillId="2" borderId="3" xfId="0" applyFont="1" applyFill="1" applyBorder="1" applyAlignment="1" applyProtection="1">
      <alignment vertical="top"/>
      <protection hidden="1"/>
    </xf>
    <xf numFmtId="0" fontId="16" fillId="2" borderId="8" xfId="0" applyFont="1" applyFill="1" applyBorder="1" applyAlignment="1" applyProtection="1">
      <alignment vertical="top"/>
      <protection hidden="1"/>
    </xf>
    <xf numFmtId="0" fontId="0" fillId="2" borderId="8" xfId="0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20" fillId="0" borderId="10" xfId="0" applyFont="1" applyBorder="1"/>
    <xf numFmtId="0" fontId="0" fillId="0" borderId="10" xfId="0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5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" fontId="8" fillId="5" borderId="18" xfId="0" applyNumberFormat="1" applyFont="1" applyFill="1" applyBorder="1" applyAlignment="1" applyProtection="1">
      <alignment horizontal="center" vertical="center"/>
      <protection hidden="1"/>
    </xf>
    <xf numFmtId="1" fontId="8" fillId="5" borderId="26" xfId="0" applyNumberFormat="1" applyFont="1" applyFill="1" applyBorder="1" applyAlignment="1" applyProtection="1">
      <alignment horizontal="center" vertical="center"/>
      <protection hidden="1"/>
    </xf>
    <xf numFmtId="1" fontId="8" fillId="5" borderId="27" xfId="0" applyNumberFormat="1" applyFont="1" applyFill="1" applyBorder="1" applyAlignment="1" applyProtection="1">
      <alignment horizontal="center" vertical="center"/>
      <protection hidden="1"/>
    </xf>
    <xf numFmtId="0" fontId="8" fillId="5" borderId="31" xfId="0" applyFont="1" applyFill="1" applyBorder="1" applyAlignment="1" applyProtection="1">
      <alignment horizontal="center" vertical="center"/>
      <protection hidden="1"/>
    </xf>
    <xf numFmtId="0" fontId="8" fillId="5" borderId="32" xfId="0" applyFont="1" applyFill="1" applyBorder="1" applyAlignment="1" applyProtection="1">
      <alignment horizontal="center" vertical="center"/>
      <protection hidden="1"/>
    </xf>
    <xf numFmtId="0" fontId="8" fillId="5" borderId="33" xfId="0" applyFont="1" applyFill="1" applyBorder="1" applyAlignment="1" applyProtection="1">
      <alignment horizontal="center" vertical="center"/>
      <protection hidden="1"/>
    </xf>
    <xf numFmtId="0" fontId="22" fillId="3" borderId="65" xfId="0" applyFont="1" applyFill="1" applyBorder="1" applyAlignment="1" applyProtection="1">
      <alignment vertical="center"/>
      <protection hidden="1"/>
    </xf>
    <xf numFmtId="0" fontId="22" fillId="3" borderId="66" xfId="0" applyFont="1" applyFill="1" applyBorder="1" applyAlignment="1" applyProtection="1">
      <alignment vertical="center"/>
      <protection hidden="1"/>
    </xf>
    <xf numFmtId="9" fontId="10" fillId="5" borderId="1" xfId="5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2" borderId="36" xfId="0" applyNumberFormat="1" applyFill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166" fontId="8" fillId="5" borderId="36" xfId="0" applyNumberFormat="1" applyFont="1" applyFill="1" applyBorder="1" applyAlignment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  <protection hidden="1"/>
    </xf>
    <xf numFmtId="166" fontId="0" fillId="2" borderId="15" xfId="0" applyNumberFormat="1" applyFill="1" applyBorder="1" applyAlignment="1">
      <alignment horizontal="center" vertical="center"/>
    </xf>
    <xf numFmtId="166" fontId="8" fillId="5" borderId="15" xfId="0" applyNumberFormat="1" applyFont="1" applyFill="1" applyBorder="1" applyAlignment="1">
      <alignment horizontal="center" vertical="center"/>
    </xf>
    <xf numFmtId="166" fontId="0" fillId="2" borderId="37" xfId="0" applyNumberFormat="1" applyFill="1" applyBorder="1" applyAlignment="1">
      <alignment horizontal="center" vertical="center"/>
    </xf>
    <xf numFmtId="166" fontId="8" fillId="5" borderId="37" xfId="0" applyNumberFormat="1" applyFont="1" applyFill="1" applyBorder="1" applyAlignment="1">
      <alignment horizontal="center" vertical="center"/>
    </xf>
    <xf numFmtId="0" fontId="0" fillId="6" borderId="16" xfId="0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vertical="center" wrapText="1"/>
    </xf>
    <xf numFmtId="0" fontId="8" fillId="5" borderId="3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64" fontId="2" fillId="6" borderId="16" xfId="0" applyNumberFormat="1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/>
    </xf>
    <xf numFmtId="165" fontId="2" fillId="6" borderId="18" xfId="0" applyNumberFormat="1" applyFont="1" applyFill="1" applyBorder="1" applyAlignment="1">
      <alignment horizontal="center" vertical="center"/>
    </xf>
    <xf numFmtId="165" fontId="2" fillId="6" borderId="2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hidden="1"/>
    </xf>
    <xf numFmtId="0" fontId="10" fillId="3" borderId="68" xfId="0" applyFont="1" applyFill="1" applyBorder="1" applyAlignment="1" applyProtection="1">
      <alignment horizontal="center" vertical="center"/>
      <protection hidden="1"/>
    </xf>
    <xf numFmtId="0" fontId="10" fillId="3" borderId="69" xfId="0" applyFont="1" applyFill="1" applyBorder="1" applyAlignment="1" applyProtection="1">
      <alignment horizontal="center" vertical="center"/>
      <protection hidden="1"/>
    </xf>
    <xf numFmtId="0" fontId="10" fillId="3" borderId="70" xfId="0" applyFont="1" applyFill="1" applyBorder="1" applyAlignment="1" applyProtection="1">
      <alignment horizontal="center" vertical="center"/>
      <protection hidden="1"/>
    </xf>
    <xf numFmtId="0" fontId="10" fillId="3" borderId="68" xfId="0" applyFont="1" applyFill="1" applyBorder="1" applyAlignment="1">
      <alignment horizontal="center" vertical="center"/>
    </xf>
    <xf numFmtId="0" fontId="10" fillId="3" borderId="71" xfId="0" applyFont="1" applyFill="1" applyBorder="1" applyAlignment="1" applyProtection="1">
      <alignment horizontal="center" vertical="center"/>
      <protection hidden="1"/>
    </xf>
    <xf numFmtId="0" fontId="10" fillId="3" borderId="69" xfId="0" applyFont="1" applyFill="1" applyBorder="1" applyAlignment="1">
      <alignment horizontal="center" vertical="center"/>
    </xf>
    <xf numFmtId="0" fontId="10" fillId="3" borderId="72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68" fontId="0" fillId="2" borderId="37" xfId="0" applyNumberForma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2" borderId="36" xfId="0" applyNumberFormat="1" applyFill="1" applyBorder="1" applyAlignment="1">
      <alignment horizontal="center" vertical="center"/>
    </xf>
    <xf numFmtId="168" fontId="0" fillId="2" borderId="15" xfId="0" applyNumberFormat="1" applyFill="1" applyBorder="1" applyAlignment="1">
      <alignment horizontal="center" vertical="center"/>
    </xf>
    <xf numFmtId="168" fontId="8" fillId="5" borderId="37" xfId="0" applyNumberFormat="1" applyFont="1" applyFill="1" applyBorder="1" applyAlignment="1">
      <alignment horizontal="center" vertical="center"/>
    </xf>
    <xf numFmtId="168" fontId="8" fillId="5" borderId="1" xfId="0" applyNumberFormat="1" applyFont="1" applyFill="1" applyBorder="1" applyAlignment="1">
      <alignment horizontal="center" vertical="center"/>
    </xf>
    <xf numFmtId="168" fontId="8" fillId="5" borderId="36" xfId="0" applyNumberFormat="1" applyFont="1" applyFill="1" applyBorder="1" applyAlignment="1">
      <alignment horizontal="center" vertical="center"/>
    </xf>
    <xf numFmtId="168" fontId="8" fillId="5" borderId="15" xfId="0" applyNumberFormat="1" applyFont="1" applyFill="1" applyBorder="1" applyAlignment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  <protection hidden="1"/>
    </xf>
    <xf numFmtId="0" fontId="10" fillId="3" borderId="68" xfId="0" applyFont="1" applyFill="1" applyBorder="1" applyAlignment="1">
      <alignment horizontal="center" vertical="center"/>
    </xf>
    <xf numFmtId="0" fontId="10" fillId="3" borderId="69" xfId="0" applyFont="1" applyFill="1" applyBorder="1" applyAlignment="1" applyProtection="1">
      <alignment horizontal="center" vertical="center"/>
      <protection hidden="1"/>
    </xf>
    <xf numFmtId="0" fontId="10" fillId="3" borderId="69" xfId="0" applyFont="1" applyFill="1" applyBorder="1" applyAlignment="1">
      <alignment horizontal="center" vertical="center"/>
    </xf>
    <xf numFmtId="0" fontId="10" fillId="3" borderId="72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hidden="1"/>
    </xf>
    <xf numFmtId="9" fontId="17" fillId="6" borderId="63" xfId="0" applyNumberFormat="1" applyFont="1" applyFill="1" applyBorder="1" applyAlignment="1">
      <alignment horizontal="center" vertical="center"/>
    </xf>
    <xf numFmtId="9" fontId="23" fillId="6" borderId="18" xfId="0" applyNumberFormat="1" applyFont="1" applyFill="1" applyBorder="1" applyAlignment="1">
      <alignment horizontal="center" vertical="center"/>
    </xf>
    <xf numFmtId="0" fontId="10" fillId="3" borderId="72" xfId="0" applyFont="1" applyFill="1" applyBorder="1" applyAlignment="1" applyProtection="1">
      <alignment horizontal="center" vertical="center"/>
      <protection hidden="1"/>
    </xf>
    <xf numFmtId="0" fontId="16" fillId="2" borderId="4" xfId="0" applyFont="1" applyFill="1" applyBorder="1" applyAlignment="1" applyProtection="1">
      <alignment horizontal="center" vertical="top"/>
      <protection hidden="1"/>
    </xf>
    <xf numFmtId="169" fontId="16" fillId="2" borderId="41" xfId="0" applyNumberFormat="1" applyFont="1" applyFill="1" applyBorder="1" applyAlignment="1">
      <alignment horizontal="center" vertical="top"/>
    </xf>
    <xf numFmtId="0" fontId="10" fillId="3" borderId="73" xfId="0" applyFont="1" applyFill="1" applyBorder="1" applyAlignment="1" applyProtection="1">
      <alignment horizontal="center" vertical="center"/>
      <protection hidden="1"/>
    </xf>
    <xf numFmtId="0" fontId="10" fillId="3" borderId="74" xfId="0" applyFont="1" applyFill="1" applyBorder="1" applyAlignment="1" applyProtection="1">
      <alignment horizontal="center" vertical="center"/>
      <protection hidden="1"/>
    </xf>
    <xf numFmtId="0" fontId="10" fillId="3" borderId="75" xfId="0" applyFont="1" applyFill="1" applyBorder="1" applyAlignment="1" applyProtection="1">
      <alignment horizontal="center" vertical="center"/>
      <protection hidden="1"/>
    </xf>
    <xf numFmtId="0" fontId="10" fillId="3" borderId="76" xfId="0" applyFont="1" applyFill="1" applyBorder="1" applyAlignment="1" applyProtection="1">
      <alignment horizontal="center" vertical="center"/>
      <protection hidden="1"/>
    </xf>
    <xf numFmtId="0" fontId="10" fillId="3" borderId="77" xfId="0" applyFont="1" applyFill="1" applyBorder="1" applyAlignment="1" applyProtection="1">
      <alignment horizontal="center" vertical="center"/>
      <protection hidden="1"/>
    </xf>
    <xf numFmtId="0" fontId="10" fillId="5" borderId="42" xfId="0" applyFont="1" applyFill="1" applyBorder="1" applyAlignment="1">
      <alignment horizontal="center" vertical="center"/>
    </xf>
    <xf numFmtId="166" fontId="8" fillId="5" borderId="43" xfId="0" applyNumberFormat="1" applyFont="1" applyFill="1" applyBorder="1" applyAlignment="1">
      <alignment horizontal="center" vertical="center"/>
    </xf>
    <xf numFmtId="166" fontId="8" fillId="5" borderId="44" xfId="0" applyNumberFormat="1" applyFont="1" applyFill="1" applyBorder="1" applyAlignment="1">
      <alignment horizontal="center" vertical="center"/>
    </xf>
    <xf numFmtId="166" fontId="8" fillId="5" borderId="42" xfId="0" applyNumberFormat="1" applyFont="1" applyFill="1" applyBorder="1" applyAlignment="1">
      <alignment horizontal="center" vertical="center"/>
    </xf>
    <xf numFmtId="166" fontId="8" fillId="5" borderId="45" xfId="0" applyNumberFormat="1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166" fontId="0" fillId="2" borderId="47" xfId="0" applyNumberFormat="1" applyFill="1" applyBorder="1" applyAlignment="1">
      <alignment horizontal="center" vertical="center"/>
    </xf>
    <xf numFmtId="166" fontId="0" fillId="2" borderId="48" xfId="0" applyNumberFormat="1" applyFill="1" applyBorder="1" applyAlignment="1">
      <alignment horizontal="center" vertical="center"/>
    </xf>
    <xf numFmtId="166" fontId="0" fillId="2" borderId="46" xfId="0" applyNumberFormat="1" applyFill="1" applyBorder="1" applyAlignment="1">
      <alignment horizontal="center" vertical="center"/>
    </xf>
    <xf numFmtId="166" fontId="0" fillId="2" borderId="49" xfId="0" applyNumberForma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166" fontId="8" fillId="5" borderId="50" xfId="0" applyNumberFormat="1" applyFont="1" applyFill="1" applyBorder="1" applyAlignment="1">
      <alignment horizontal="center" vertical="center"/>
    </xf>
    <xf numFmtId="166" fontId="8" fillId="5" borderId="21" xfId="0" applyNumberFormat="1" applyFont="1" applyFill="1" applyBorder="1" applyAlignment="1">
      <alignment horizontal="center" vertical="center"/>
    </xf>
    <xf numFmtId="166" fontId="8" fillId="5" borderId="22" xfId="0" applyNumberFormat="1" applyFont="1" applyFill="1" applyBorder="1" applyAlignment="1">
      <alignment horizontal="center" vertical="center"/>
    </xf>
    <xf numFmtId="166" fontId="8" fillId="5" borderId="9" xfId="0" applyNumberFormat="1" applyFont="1" applyFill="1" applyBorder="1" applyAlignment="1">
      <alignment horizontal="center" vertical="center"/>
    </xf>
    <xf numFmtId="0" fontId="12" fillId="2" borderId="42" xfId="0" applyFont="1" applyFill="1" applyBorder="1" applyAlignment="1">
      <alignment horizontal="center" vertical="center"/>
    </xf>
    <xf numFmtId="166" fontId="0" fillId="2" borderId="43" xfId="0" applyNumberFormat="1" applyFill="1" applyBorder="1" applyAlignment="1">
      <alignment horizontal="center" vertical="center"/>
    </xf>
    <xf numFmtId="166" fontId="0" fillId="2" borderId="44" xfId="0" applyNumberFormat="1" applyFill="1" applyBorder="1" applyAlignment="1">
      <alignment horizontal="center" vertical="center"/>
    </xf>
    <xf numFmtId="166" fontId="0" fillId="2" borderId="42" xfId="0" applyNumberFormat="1" applyFill="1" applyBorder="1" applyAlignment="1">
      <alignment horizontal="center" vertical="center"/>
    </xf>
    <xf numFmtId="166" fontId="0" fillId="2" borderId="45" xfId="0" applyNumberForma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166" fontId="8" fillId="5" borderId="51" xfId="0" applyNumberFormat="1" applyFont="1" applyFill="1" applyBorder="1" applyAlignment="1">
      <alignment horizontal="center" vertical="center"/>
    </xf>
    <xf numFmtId="166" fontId="8" fillId="5" borderId="16" xfId="0" applyNumberFormat="1" applyFont="1" applyFill="1" applyBorder="1" applyAlignment="1">
      <alignment horizontal="center" vertical="center"/>
    </xf>
    <xf numFmtId="166" fontId="8" fillId="5" borderId="17" xfId="0" applyNumberFormat="1" applyFont="1" applyFill="1" applyBorder="1" applyAlignment="1">
      <alignment horizontal="center" vertical="center"/>
    </xf>
    <xf numFmtId="166" fontId="8" fillId="5" borderId="6" xfId="0" applyNumberFormat="1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10" fillId="3" borderId="78" xfId="0" applyFont="1" applyFill="1" applyBorder="1" applyAlignment="1" applyProtection="1">
      <alignment horizontal="center" vertical="center"/>
      <protection hidden="1"/>
    </xf>
    <xf numFmtId="0" fontId="10" fillId="3" borderId="79" xfId="0" applyFont="1" applyFill="1" applyBorder="1" applyAlignment="1" applyProtection="1">
      <alignment horizontal="center" vertical="center"/>
      <protection hidden="1"/>
    </xf>
    <xf numFmtId="166" fontId="0" fillId="2" borderId="0" xfId="0" applyNumberForma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166" fontId="8" fillId="2" borderId="0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166" fontId="0" fillId="2" borderId="7" xfId="0" applyNumberFormat="1" applyFill="1" applyBorder="1" applyAlignment="1">
      <alignment horizontal="center" vertical="center"/>
    </xf>
    <xf numFmtId="166" fontId="8" fillId="2" borderId="7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 applyProtection="1">
      <alignment horizontal="center" vertical="center"/>
      <protection hidden="1"/>
    </xf>
    <xf numFmtId="0" fontId="10" fillId="3" borderId="80" xfId="0" applyFont="1" applyFill="1" applyBorder="1" applyAlignment="1" applyProtection="1">
      <alignment horizontal="center" vertical="center"/>
      <protection hidden="1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24" fillId="4" borderId="2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3" xfId="0" applyFont="1" applyFill="1" applyBorder="1" applyAlignment="1">
      <alignment vertical="center"/>
    </xf>
    <xf numFmtId="0" fontId="24" fillId="4" borderId="8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vertical="center"/>
    </xf>
    <xf numFmtId="0" fontId="24" fillId="4" borderId="9" xfId="0" applyFont="1" applyFill="1" applyBorder="1" applyAlignment="1">
      <alignment vertical="center"/>
    </xf>
    <xf numFmtId="168" fontId="0" fillId="2" borderId="28" xfId="0" applyNumberFormat="1" applyFill="1" applyBorder="1" applyAlignment="1">
      <alignment horizontal="center" vertical="center"/>
    </xf>
    <xf numFmtId="168" fontId="8" fillId="5" borderId="28" xfId="0" applyNumberFormat="1" applyFont="1" applyFill="1" applyBorder="1" applyAlignment="1">
      <alignment horizontal="center" vertical="center"/>
    </xf>
    <xf numFmtId="168" fontId="8" fillId="5" borderId="43" xfId="0" applyNumberFormat="1" applyFont="1" applyFill="1" applyBorder="1" applyAlignment="1">
      <alignment horizontal="center" vertical="center"/>
    </xf>
    <xf numFmtId="168" fontId="8" fillId="5" borderId="44" xfId="0" applyNumberFormat="1" applyFont="1" applyFill="1" applyBorder="1" applyAlignment="1">
      <alignment horizontal="center" vertical="center"/>
    </xf>
    <xf numFmtId="168" fontId="8" fillId="5" borderId="42" xfId="0" applyNumberFormat="1" applyFont="1" applyFill="1" applyBorder="1" applyAlignment="1">
      <alignment horizontal="center" vertical="center"/>
    </xf>
    <xf numFmtId="168" fontId="8" fillId="5" borderId="45" xfId="0" applyNumberFormat="1" applyFont="1" applyFill="1" applyBorder="1" applyAlignment="1">
      <alignment horizontal="center" vertical="center"/>
    </xf>
    <xf numFmtId="168" fontId="8" fillId="5" borderId="52" xfId="0" applyNumberFormat="1" applyFont="1" applyFill="1" applyBorder="1" applyAlignment="1">
      <alignment horizontal="center" vertical="center"/>
    </xf>
    <xf numFmtId="168" fontId="0" fillId="2" borderId="47" xfId="0" applyNumberFormat="1" applyFill="1" applyBorder="1" applyAlignment="1">
      <alignment horizontal="center" vertical="center"/>
    </xf>
    <xf numFmtId="168" fontId="0" fillId="2" borderId="48" xfId="0" applyNumberFormat="1" applyFill="1" applyBorder="1" applyAlignment="1">
      <alignment horizontal="center" vertical="center"/>
    </xf>
    <xf numFmtId="168" fontId="0" fillId="2" borderId="46" xfId="0" applyNumberFormat="1" applyFill="1" applyBorder="1" applyAlignment="1">
      <alignment horizontal="center" vertical="center"/>
    </xf>
    <xf numFmtId="168" fontId="0" fillId="2" borderId="49" xfId="0" applyNumberFormat="1" applyFill="1" applyBorder="1" applyAlignment="1">
      <alignment horizontal="center" vertical="center"/>
    </xf>
    <xf numFmtId="168" fontId="0" fillId="2" borderId="53" xfId="0" applyNumberFormat="1" applyFill="1" applyBorder="1" applyAlignment="1">
      <alignment horizontal="center" vertical="center"/>
    </xf>
    <xf numFmtId="168" fontId="0" fillId="2" borderId="43" xfId="0" applyNumberFormat="1" applyFill="1" applyBorder="1" applyAlignment="1">
      <alignment horizontal="center" vertical="center"/>
    </xf>
    <xf numFmtId="168" fontId="0" fillId="2" borderId="44" xfId="0" applyNumberFormat="1" applyFill="1" applyBorder="1" applyAlignment="1">
      <alignment horizontal="center" vertical="center"/>
    </xf>
    <xf numFmtId="168" fontId="0" fillId="2" borderId="42" xfId="0" applyNumberFormat="1" applyFill="1" applyBorder="1" applyAlignment="1">
      <alignment horizontal="center" vertical="center"/>
    </xf>
    <xf numFmtId="168" fontId="0" fillId="2" borderId="45" xfId="0" applyNumberFormat="1" applyFill="1" applyBorder="1" applyAlignment="1">
      <alignment horizontal="center" vertical="center"/>
    </xf>
    <xf numFmtId="168" fontId="0" fillId="2" borderId="52" xfId="0" applyNumberFormat="1" applyFill="1" applyBorder="1" applyAlignment="1">
      <alignment horizontal="center" vertical="center"/>
    </xf>
    <xf numFmtId="168" fontId="8" fillId="5" borderId="50" xfId="0" applyNumberFormat="1" applyFont="1" applyFill="1" applyBorder="1" applyAlignment="1">
      <alignment horizontal="center" vertical="center"/>
    </xf>
    <xf numFmtId="168" fontId="8" fillId="5" borderId="21" xfId="0" applyNumberFormat="1" applyFont="1" applyFill="1" applyBorder="1" applyAlignment="1">
      <alignment horizontal="center" vertical="center"/>
    </xf>
    <xf numFmtId="168" fontId="8" fillId="5" borderId="22" xfId="0" applyNumberFormat="1" applyFont="1" applyFill="1" applyBorder="1" applyAlignment="1">
      <alignment horizontal="center" vertical="center"/>
    </xf>
    <xf numFmtId="168" fontId="8" fillId="5" borderId="9" xfId="0" applyNumberFormat="1" applyFont="1" applyFill="1" applyBorder="1" applyAlignment="1">
      <alignment horizontal="center" vertical="center"/>
    </xf>
    <xf numFmtId="168" fontId="8" fillId="5" borderId="3" xfId="0" applyNumberFormat="1" applyFont="1" applyFill="1" applyBorder="1" applyAlignment="1">
      <alignment horizontal="center" vertical="center"/>
    </xf>
    <xf numFmtId="168" fontId="8" fillId="5" borderId="51" xfId="0" applyNumberFormat="1" applyFont="1" applyFill="1" applyBorder="1" applyAlignment="1">
      <alignment horizontal="center" vertical="center"/>
    </xf>
    <xf numFmtId="168" fontId="8" fillId="5" borderId="16" xfId="0" applyNumberFormat="1" applyFont="1" applyFill="1" applyBorder="1" applyAlignment="1">
      <alignment horizontal="center" vertical="center"/>
    </xf>
    <xf numFmtId="168" fontId="8" fillId="5" borderId="17" xfId="0" applyNumberFormat="1" applyFont="1" applyFill="1" applyBorder="1" applyAlignment="1">
      <alignment horizontal="center" vertical="center"/>
    </xf>
    <xf numFmtId="168" fontId="8" fillId="5" borderId="6" xfId="0" applyNumberFormat="1" applyFont="1" applyFill="1" applyBorder="1" applyAlignment="1">
      <alignment horizontal="center" vertical="center"/>
    </xf>
    <xf numFmtId="168" fontId="8" fillId="5" borderId="4" xfId="0" applyNumberFormat="1" applyFont="1" applyFill="1" applyBorder="1" applyAlignment="1">
      <alignment horizontal="center" vertical="center"/>
    </xf>
    <xf numFmtId="0" fontId="20" fillId="0" borderId="10" xfId="0" applyFont="1" applyBorder="1"/>
    <xf numFmtId="0" fontId="20" fillId="0" borderId="60" xfId="0" applyFont="1" applyBorder="1"/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0" fillId="2" borderId="7" xfId="0" applyFont="1" applyFill="1" applyBorder="1" applyAlignment="1" applyProtection="1">
      <alignment horizontal="center" vertical="center"/>
      <protection hidden="1"/>
    </xf>
    <xf numFmtId="0" fontId="10" fillId="3" borderId="87" xfId="0" applyFont="1" applyFill="1" applyBorder="1" applyAlignment="1" applyProtection="1">
      <alignment horizontal="center" vertical="center"/>
      <protection hidden="1"/>
    </xf>
    <xf numFmtId="0" fontId="10" fillId="3" borderId="88" xfId="0" applyFont="1" applyFill="1" applyBorder="1" applyAlignment="1" applyProtection="1">
      <alignment horizontal="center" vertical="center"/>
      <protection hidden="1"/>
    </xf>
    <xf numFmtId="0" fontId="10" fillId="3" borderId="89" xfId="0" applyFont="1" applyFill="1" applyBorder="1" applyAlignment="1" applyProtection="1">
      <alignment horizontal="center" vertical="center"/>
      <protection hidden="1"/>
    </xf>
    <xf numFmtId="0" fontId="10" fillId="3" borderId="90" xfId="0" applyFont="1" applyFill="1" applyBorder="1" applyAlignment="1" applyProtection="1">
      <alignment horizontal="center" vertical="center"/>
      <protection hidden="1"/>
    </xf>
    <xf numFmtId="0" fontId="10" fillId="3" borderId="91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>
      <alignment horizontal="center" vertical="center"/>
    </xf>
    <xf numFmtId="0" fontId="10" fillId="3" borderId="81" xfId="0" applyFont="1" applyFill="1" applyBorder="1" applyAlignment="1" applyProtection="1">
      <alignment horizontal="center" vertical="center"/>
      <protection hidden="1"/>
    </xf>
    <xf numFmtId="0" fontId="10" fillId="3" borderId="82" xfId="0" applyFont="1" applyFill="1" applyBorder="1" applyAlignment="1" applyProtection="1">
      <alignment horizontal="center" vertical="center"/>
      <protection hidden="1"/>
    </xf>
    <xf numFmtId="0" fontId="10" fillId="3" borderId="92" xfId="0" applyFont="1" applyFill="1" applyBorder="1" applyAlignment="1" applyProtection="1">
      <alignment horizontal="center" vertical="center"/>
      <protection hidden="1"/>
    </xf>
    <xf numFmtId="0" fontId="10" fillId="3" borderId="93" xfId="0" applyFont="1" applyFill="1" applyBorder="1" applyAlignment="1" applyProtection="1">
      <alignment horizontal="center" vertical="center"/>
      <protection hidden="1"/>
    </xf>
    <xf numFmtId="0" fontId="10" fillId="3" borderId="94" xfId="0" applyFont="1" applyFill="1" applyBorder="1" applyAlignment="1" applyProtection="1">
      <alignment horizontal="center" vertical="center"/>
      <protection hidden="1"/>
    </xf>
    <xf numFmtId="169" fontId="16" fillId="2" borderId="54" xfId="0" applyNumberFormat="1" applyFont="1" applyFill="1" applyBorder="1" applyAlignment="1" applyProtection="1">
      <alignment horizontal="center" vertical="top"/>
      <protection hidden="1"/>
    </xf>
    <xf numFmtId="169" fontId="16" fillId="2" borderId="55" xfId="0" applyNumberFormat="1" applyFont="1" applyFill="1" applyBorder="1" applyAlignment="1" applyProtection="1">
      <alignment horizontal="center" vertical="top"/>
      <protection hidden="1"/>
    </xf>
    <xf numFmtId="0" fontId="10" fillId="3" borderId="95" xfId="0" applyFont="1" applyFill="1" applyBorder="1" applyAlignment="1" applyProtection="1">
      <alignment horizontal="center" vertical="center"/>
      <protection hidden="1"/>
    </xf>
    <xf numFmtId="0" fontId="10" fillId="3" borderId="66" xfId="0" applyFont="1" applyFill="1" applyBorder="1" applyAlignment="1" applyProtection="1">
      <alignment horizontal="center" vertical="center"/>
      <protection hidden="1"/>
    </xf>
    <xf numFmtId="0" fontId="15" fillId="3" borderId="72" xfId="0" applyFont="1" applyFill="1" applyBorder="1" applyAlignment="1" applyProtection="1">
      <alignment horizontal="center" vertical="center"/>
      <protection hidden="1"/>
    </xf>
    <xf numFmtId="0" fontId="15" fillId="3" borderId="93" xfId="0" applyFont="1" applyFill="1" applyBorder="1" applyAlignment="1" applyProtection="1">
      <alignment horizontal="center" vertical="center"/>
      <protection hidden="1"/>
    </xf>
    <xf numFmtId="0" fontId="15" fillId="3" borderId="95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25" fillId="2" borderId="38" xfId="0" applyFont="1" applyFill="1" applyBorder="1" applyAlignment="1" applyProtection="1">
      <alignment horizontal="center" vertical="center"/>
      <protection hidden="1"/>
    </xf>
    <xf numFmtId="0" fontId="25" fillId="2" borderId="39" xfId="0" applyFont="1" applyFill="1" applyBorder="1" applyAlignment="1" applyProtection="1">
      <alignment horizontal="center" vertical="center"/>
      <protection hidden="1"/>
    </xf>
    <xf numFmtId="0" fontId="25" fillId="2" borderId="57" xfId="0" applyFont="1" applyFill="1" applyBorder="1" applyAlignment="1" applyProtection="1">
      <alignment horizontal="center" vertical="center"/>
      <protection hidden="1"/>
    </xf>
    <xf numFmtId="167" fontId="26" fillId="2" borderId="4" xfId="0" applyNumberFormat="1" applyFont="1" applyFill="1" applyBorder="1" applyAlignment="1" applyProtection="1">
      <alignment horizontal="center" vertical="center"/>
      <protection hidden="1"/>
    </xf>
    <xf numFmtId="167" fontId="26" fillId="2" borderId="3" xfId="0" applyNumberFormat="1" applyFont="1" applyFill="1" applyBorder="1" applyAlignment="1" applyProtection="1">
      <alignment horizontal="center" vertical="center"/>
      <protection hidden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  <protection hidden="1"/>
    </xf>
    <xf numFmtId="0" fontId="21" fillId="2" borderId="5" xfId="0" applyFont="1" applyFill="1" applyBorder="1" applyAlignment="1" applyProtection="1">
      <alignment horizontal="center" vertical="center"/>
      <protection hidden="1"/>
    </xf>
    <xf numFmtId="0" fontId="21" fillId="2" borderId="6" xfId="0" applyFont="1" applyFill="1" applyBorder="1" applyAlignment="1" applyProtection="1">
      <alignment horizontal="center" vertical="center"/>
      <protection hidden="1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Border="1" applyAlignment="1" applyProtection="1">
      <alignment horizontal="center" vertical="center"/>
      <protection hidden="1"/>
    </xf>
    <xf numFmtId="0" fontId="21" fillId="2" borderId="7" xfId="0" applyFont="1" applyFill="1" applyBorder="1" applyAlignment="1" applyProtection="1">
      <alignment horizontal="center" vertical="center"/>
      <protection hidden="1"/>
    </xf>
    <xf numFmtId="0" fontId="21" fillId="2" borderId="3" xfId="0" applyFont="1" applyFill="1" applyBorder="1" applyAlignment="1" applyProtection="1">
      <alignment horizontal="center" vertical="center"/>
      <protection hidden="1"/>
    </xf>
    <xf numFmtId="0" fontId="21" fillId="2" borderId="8" xfId="0" applyFont="1" applyFill="1" applyBorder="1" applyAlignment="1" applyProtection="1">
      <alignment horizontal="center" vertical="center"/>
      <protection hidden="1"/>
    </xf>
    <xf numFmtId="0" fontId="21" fillId="2" borderId="9" xfId="0" applyFont="1" applyFill="1" applyBorder="1" applyAlignment="1" applyProtection="1">
      <alignment horizontal="center" vertical="center"/>
      <protection hidden="1"/>
    </xf>
    <xf numFmtId="0" fontId="10" fillId="3" borderId="83" xfId="0" applyFont="1" applyFill="1" applyBorder="1" applyAlignment="1" applyProtection="1">
      <alignment horizontal="center" vertical="center"/>
      <protection hidden="1"/>
    </xf>
    <xf numFmtId="0" fontId="10" fillId="3" borderId="84" xfId="0" applyFont="1" applyFill="1" applyBorder="1" applyAlignment="1" applyProtection="1">
      <alignment horizontal="center" vertical="center"/>
      <protection hidden="1"/>
    </xf>
    <xf numFmtId="0" fontId="10" fillId="3" borderId="85" xfId="0" applyFont="1" applyFill="1" applyBorder="1" applyAlignment="1" applyProtection="1">
      <alignment horizontal="center" vertical="center"/>
      <protection hidden="1"/>
    </xf>
    <xf numFmtId="0" fontId="25" fillId="2" borderId="40" xfId="0" applyFont="1" applyFill="1" applyBorder="1" applyAlignment="1" applyProtection="1">
      <alignment horizontal="center" vertical="center"/>
      <protection hidden="1"/>
    </xf>
    <xf numFmtId="0" fontId="25" fillId="2" borderId="58" xfId="0" applyFont="1" applyFill="1" applyBorder="1" applyAlignment="1" applyProtection="1">
      <alignment horizontal="center" vertical="center"/>
      <protection hidden="1"/>
    </xf>
    <xf numFmtId="0" fontId="19" fillId="2" borderId="59" xfId="0" applyFont="1" applyFill="1" applyBorder="1" applyAlignment="1" applyProtection="1">
      <alignment horizontal="center" vertical="center"/>
      <protection hidden="1"/>
    </xf>
    <xf numFmtId="0" fontId="19" fillId="2" borderId="12" xfId="0" applyFont="1" applyFill="1" applyBorder="1" applyAlignment="1" applyProtection="1">
      <alignment horizontal="center" vertical="center"/>
      <protection hidden="1"/>
    </xf>
    <xf numFmtId="0" fontId="19" fillId="2" borderId="13" xfId="0" applyFont="1" applyFill="1" applyBorder="1" applyAlignment="1" applyProtection="1">
      <alignment horizontal="center" vertical="center"/>
      <protection hidden="1"/>
    </xf>
    <xf numFmtId="167" fontId="15" fillId="5" borderId="28" xfId="0" applyNumberFormat="1" applyFont="1" applyFill="1" applyBorder="1" applyAlignment="1" applyProtection="1">
      <alignment horizontal="center" vertical="center"/>
      <protection locked="0"/>
    </xf>
    <xf numFmtId="167" fontId="15" fillId="5" borderId="14" xfId="0" applyNumberFormat="1" applyFont="1" applyFill="1" applyBorder="1" applyAlignment="1" applyProtection="1">
      <alignment horizontal="center" vertical="center"/>
      <protection locked="0"/>
    </xf>
    <xf numFmtId="167" fontId="15" fillId="5" borderId="15" xfId="0" applyNumberFormat="1" applyFont="1" applyFill="1" applyBorder="1" applyAlignment="1" applyProtection="1">
      <alignment horizontal="center" vertical="center"/>
      <protection locked="0"/>
    </xf>
    <xf numFmtId="167" fontId="15" fillId="5" borderId="41" xfId="0" applyNumberFormat="1" applyFont="1" applyFill="1" applyBorder="1" applyAlignment="1" applyProtection="1">
      <alignment horizontal="center" vertical="center"/>
      <protection locked="0"/>
    </xf>
    <xf numFmtId="167" fontId="15" fillId="5" borderId="54" xfId="0" applyNumberFormat="1" applyFont="1" applyFill="1" applyBorder="1" applyAlignment="1" applyProtection="1">
      <alignment horizontal="center" vertical="center"/>
      <protection locked="0"/>
    </xf>
    <xf numFmtId="167" fontId="15" fillId="5" borderId="55" xfId="0" applyNumberFormat="1" applyFont="1" applyFill="1" applyBorder="1" applyAlignment="1" applyProtection="1">
      <alignment horizontal="center" vertical="center"/>
      <protection locked="0"/>
    </xf>
    <xf numFmtId="0" fontId="10" fillId="3" borderId="86" xfId="0" applyFont="1" applyFill="1" applyBorder="1" applyAlignment="1" applyProtection="1">
      <alignment horizontal="center" vertical="center"/>
      <protection hidden="1"/>
    </xf>
    <xf numFmtId="0" fontId="19" fillId="2" borderId="35" xfId="0" applyFont="1" applyFill="1" applyBorder="1" applyAlignment="1" applyProtection="1">
      <alignment horizontal="center" vertical="center"/>
      <protection hidden="1"/>
    </xf>
    <xf numFmtId="0" fontId="19" fillId="2" borderId="56" xfId="0" applyFont="1" applyFill="1" applyBorder="1" applyAlignment="1" applyProtection="1">
      <alignment horizontal="center" vertical="center"/>
      <protection hidden="1"/>
    </xf>
    <xf numFmtId="0" fontId="10" fillId="3" borderId="65" xfId="0" applyFont="1" applyFill="1" applyBorder="1" applyAlignment="1" applyProtection="1">
      <alignment horizontal="center" vertical="center"/>
      <protection hidden="1"/>
    </xf>
    <xf numFmtId="0" fontId="10" fillId="3" borderId="96" xfId="0" applyFont="1" applyFill="1" applyBorder="1" applyAlignment="1" applyProtection="1">
      <alignment horizontal="center" vertical="center"/>
      <protection hidden="1"/>
    </xf>
    <xf numFmtId="0" fontId="10" fillId="3" borderId="87" xfId="0" applyFont="1" applyFill="1" applyBorder="1" applyAlignment="1">
      <alignment horizontal="center" vertical="center"/>
    </xf>
    <xf numFmtId="0" fontId="10" fillId="3" borderId="88" xfId="0" applyFont="1" applyFill="1" applyBorder="1" applyAlignment="1">
      <alignment horizontal="center" vertical="center"/>
    </xf>
    <xf numFmtId="0" fontId="10" fillId="3" borderId="97" xfId="0" applyFont="1" applyFill="1" applyBorder="1" applyAlignment="1">
      <alignment horizontal="center" vertical="center"/>
    </xf>
    <xf numFmtId="0" fontId="10" fillId="3" borderId="97" xfId="0" applyFont="1" applyFill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center" vertical="center"/>
      <protection hidden="1"/>
    </xf>
    <xf numFmtId="0" fontId="15" fillId="3" borderId="5" xfId="0" applyFont="1" applyFill="1" applyBorder="1" applyAlignment="1" applyProtection="1">
      <alignment horizontal="center" vertical="center"/>
      <protection hidden="1"/>
    </xf>
    <xf numFmtId="0" fontId="15" fillId="3" borderId="6" xfId="0" applyFont="1" applyFill="1" applyBorder="1" applyAlignment="1" applyProtection="1">
      <alignment horizontal="center" vertic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5" fillId="3" borderId="8" xfId="0" applyFont="1" applyFill="1" applyBorder="1" applyAlignment="1" applyProtection="1">
      <alignment horizontal="center" vertical="center"/>
      <protection hidden="1"/>
    </xf>
    <xf numFmtId="0" fontId="15" fillId="3" borderId="9" xfId="0" applyFont="1" applyFill="1" applyBorder="1" applyAlignment="1" applyProtection="1">
      <alignment horizontal="center" vertical="center"/>
      <protection hidden="1"/>
    </xf>
    <xf numFmtId="167" fontId="15" fillId="3" borderId="41" xfId="0" applyNumberFormat="1" applyFont="1" applyFill="1" applyBorder="1" applyAlignment="1" applyProtection="1">
      <alignment horizontal="center" vertical="center"/>
      <protection hidden="1"/>
    </xf>
    <xf numFmtId="167" fontId="15" fillId="3" borderId="54" xfId="0" applyNumberFormat="1" applyFont="1" applyFill="1" applyBorder="1" applyAlignment="1" applyProtection="1">
      <alignment horizontal="center" vertical="center"/>
      <protection hidden="1"/>
    </xf>
    <xf numFmtId="167" fontId="15" fillId="3" borderId="55" xfId="0" applyNumberFormat="1" applyFont="1" applyFill="1" applyBorder="1" applyAlignment="1" applyProtection="1">
      <alignment horizontal="center" vertical="center"/>
      <protection hidden="1"/>
    </xf>
    <xf numFmtId="167" fontId="15" fillId="3" borderId="28" xfId="0" applyNumberFormat="1" applyFont="1" applyFill="1" applyBorder="1" applyAlignment="1" applyProtection="1">
      <alignment horizontal="center" vertical="center"/>
      <protection hidden="1"/>
    </xf>
    <xf numFmtId="167" fontId="15" fillId="3" borderId="14" xfId="0" applyNumberFormat="1" applyFont="1" applyFill="1" applyBorder="1" applyAlignment="1" applyProtection="1">
      <alignment horizontal="center" vertical="center"/>
      <protection hidden="1"/>
    </xf>
    <xf numFmtId="167" fontId="15" fillId="3" borderId="15" xfId="0" applyNumberFormat="1" applyFont="1" applyFill="1" applyBorder="1" applyAlignment="1" applyProtection="1">
      <alignment horizontal="center" vertical="center"/>
      <protection hidden="1"/>
    </xf>
  </cellXfs>
  <cellStyles count="6">
    <cellStyle name="F6" xfId="1"/>
    <cellStyle name="F6 - Type1" xfId="2"/>
    <cellStyle name="Link" xfId="3" builtinId="8"/>
    <cellStyle name="Normal" xfId="0" builtinId="0"/>
    <cellStyle name="Normal 2" xfId="4"/>
    <cellStyle name="Procent" xfId="5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" dropStyle="combo" dx="16" fmlaLink="$AL$17" fmlaRange="$AL$19:$AL$2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142875</xdr:colOff>
      <xdr:row>62</xdr:row>
      <xdr:rowOff>47625</xdr:rowOff>
    </xdr:from>
    <xdr:to>
      <xdr:col>32</xdr:col>
      <xdr:colOff>323850</xdr:colOff>
      <xdr:row>64</xdr:row>
      <xdr:rowOff>142875</xdr:rowOff>
    </xdr:to>
    <xdr:pic>
      <xdr:nvPicPr>
        <xdr:cNvPr id="5316" name="Billede 15" descr="Download Euronorm EN 4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1500" b="31000"/>
        <a:stretch>
          <a:fillRect/>
        </a:stretch>
      </xdr:blipFill>
      <xdr:spPr bwMode="auto">
        <a:xfrm>
          <a:off x="17649825" y="12620625"/>
          <a:ext cx="12858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381000</xdr:colOff>
      <xdr:row>62</xdr:row>
      <xdr:rowOff>57150</xdr:rowOff>
    </xdr:from>
    <xdr:to>
      <xdr:col>33</xdr:col>
      <xdr:colOff>485775</xdr:colOff>
      <xdr:row>64</xdr:row>
      <xdr:rowOff>142875</xdr:rowOff>
    </xdr:to>
    <xdr:pic>
      <xdr:nvPicPr>
        <xdr:cNvPr id="5317" name="Billede 16" descr="http://www.certification-experts.com/wp-content/uploads/2012/10/CE-logo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8977" t="9644" r="19044" b="17262"/>
        <a:stretch>
          <a:fillRect/>
        </a:stretch>
      </xdr:blipFill>
      <xdr:spPr bwMode="auto">
        <a:xfrm>
          <a:off x="18992850" y="12630150"/>
          <a:ext cx="657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133350</xdr:colOff>
      <xdr:row>6</xdr:row>
      <xdr:rowOff>153471</xdr:rowOff>
    </xdr:from>
    <xdr:ext cx="828674" cy="264560"/>
    <xdr:sp macro="[0]!Udskriv" textlink="">
      <xdr:nvSpPr>
        <xdr:cNvPr id="5" name="Rektangel 4"/>
        <xdr:cNvSpPr/>
      </xdr:nvSpPr>
      <xdr:spPr>
        <a:xfrm>
          <a:off x="7229475" y="1448871"/>
          <a:ext cx="828674" cy="264560"/>
        </a:xfrm>
        <a:prstGeom prst="rect">
          <a:avLst/>
        </a:prstGeom>
        <a:solidFill>
          <a:srgbClr val="005A73"/>
        </a:solidFill>
        <a:ln>
          <a:solidFill>
            <a:schemeClr val="tx1"/>
          </a:solidFill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 prstMaterial="dkEdge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AutoFit/>
        </a:bodyPr>
        <a:lstStyle/>
        <a:p>
          <a:pPr algn="l"/>
          <a:r>
            <a:rPr lang="da-DK" sz="1100" b="1">
              <a:solidFill>
                <a:schemeClr val="bg1"/>
              </a:solidFill>
            </a:rPr>
            <a:t>Print</a:t>
          </a:r>
        </a:p>
      </xdr:txBody>
    </xdr:sp>
    <xdr:clientData/>
  </xdr:oneCellAnchor>
  <xdr:twoCellAnchor editAs="oneCell">
    <xdr:from>
      <xdr:col>15</xdr:col>
      <xdr:colOff>390525</xdr:colOff>
      <xdr:row>62</xdr:row>
      <xdr:rowOff>47625</xdr:rowOff>
    </xdr:from>
    <xdr:to>
      <xdr:col>16</xdr:col>
      <xdr:colOff>495300</xdr:colOff>
      <xdr:row>64</xdr:row>
      <xdr:rowOff>133350</xdr:rowOff>
    </xdr:to>
    <xdr:pic>
      <xdr:nvPicPr>
        <xdr:cNvPr id="5320" name="Billede 16" descr="http://www.certification-experts.com/wp-content/uploads/2012/10/CE-logo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8977" t="9644" r="19044" b="17262"/>
        <a:stretch>
          <a:fillRect/>
        </a:stretch>
      </xdr:blipFill>
      <xdr:spPr bwMode="auto">
        <a:xfrm>
          <a:off x="9144000" y="12620625"/>
          <a:ext cx="657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</xdr:row>
          <xdr:rowOff>9525</xdr:rowOff>
        </xdr:from>
        <xdr:to>
          <xdr:col>10</xdr:col>
          <xdr:colOff>504825</xdr:colOff>
          <xdr:row>1</xdr:row>
          <xdr:rowOff>180975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0</xdr:col>
      <xdr:colOff>209550</xdr:colOff>
      <xdr:row>3</xdr:row>
      <xdr:rowOff>3641</xdr:rowOff>
    </xdr:from>
    <xdr:to>
      <xdr:col>2</xdr:col>
      <xdr:colOff>190500</xdr:colOff>
      <xdr:row>5</xdr:row>
      <xdr:rowOff>14567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670391"/>
          <a:ext cx="1552575" cy="410976"/>
        </a:xfrm>
        <a:prstGeom prst="rect">
          <a:avLst/>
        </a:prstGeom>
      </xdr:spPr>
    </xdr:pic>
    <xdr:clientData/>
  </xdr:twoCellAnchor>
  <xdr:twoCellAnchor editAs="oneCell">
    <xdr:from>
      <xdr:col>18</xdr:col>
      <xdr:colOff>276225</xdr:colOff>
      <xdr:row>0</xdr:row>
      <xdr:rowOff>28576</xdr:rowOff>
    </xdr:from>
    <xdr:to>
      <xdr:col>31</xdr:col>
      <xdr:colOff>323850</xdr:colOff>
      <xdr:row>9</xdr:row>
      <xdr:rowOff>8685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3775" y="28576"/>
          <a:ext cx="7229475" cy="1913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142875</xdr:colOff>
      <xdr:row>62</xdr:row>
      <xdr:rowOff>47625</xdr:rowOff>
    </xdr:from>
    <xdr:to>
      <xdr:col>32</xdr:col>
      <xdr:colOff>323850</xdr:colOff>
      <xdr:row>64</xdr:row>
      <xdr:rowOff>152400</xdr:rowOff>
    </xdr:to>
    <xdr:pic>
      <xdr:nvPicPr>
        <xdr:cNvPr id="2933" name="Billede 15" descr="Download Euronorm EN 4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1500" b="31000"/>
        <a:stretch>
          <a:fillRect/>
        </a:stretch>
      </xdr:blipFill>
      <xdr:spPr bwMode="auto">
        <a:xfrm>
          <a:off x="17649825" y="12630150"/>
          <a:ext cx="12858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381000</xdr:colOff>
      <xdr:row>62</xdr:row>
      <xdr:rowOff>57150</xdr:rowOff>
    </xdr:from>
    <xdr:to>
      <xdr:col>33</xdr:col>
      <xdr:colOff>485775</xdr:colOff>
      <xdr:row>64</xdr:row>
      <xdr:rowOff>152400</xdr:rowOff>
    </xdr:to>
    <xdr:pic>
      <xdr:nvPicPr>
        <xdr:cNvPr id="2934" name="Billede 16" descr="http://www.certification-experts.com/wp-content/uploads/2012/10/CE-logo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8977" t="9644" r="19044" b="17262"/>
        <a:stretch>
          <a:fillRect/>
        </a:stretch>
      </xdr:blipFill>
      <xdr:spPr bwMode="auto">
        <a:xfrm>
          <a:off x="18992850" y="12639675"/>
          <a:ext cx="657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12</xdr:col>
      <xdr:colOff>133350</xdr:colOff>
      <xdr:row>6</xdr:row>
      <xdr:rowOff>153471</xdr:rowOff>
    </xdr:from>
    <xdr:ext cx="828674" cy="264560"/>
    <xdr:sp macro="[0]!Udskriv" textlink="">
      <xdr:nvSpPr>
        <xdr:cNvPr id="7" name="Rektangel 6"/>
        <xdr:cNvSpPr/>
      </xdr:nvSpPr>
      <xdr:spPr>
        <a:xfrm>
          <a:off x="7229475" y="1496496"/>
          <a:ext cx="828674" cy="264560"/>
        </a:xfrm>
        <a:prstGeom prst="rect">
          <a:avLst/>
        </a:prstGeom>
        <a:solidFill>
          <a:srgbClr val="005A73"/>
        </a:solidFill>
        <a:ln>
          <a:solidFill>
            <a:schemeClr val="tx1"/>
          </a:solidFill>
        </a:ln>
        <a:effectLst>
          <a:innerShdw blurRad="114300">
            <a:prstClr val="black"/>
          </a:innerShdw>
        </a:effectLst>
        <a:scene3d>
          <a:camera prst="orthographicFront"/>
          <a:lightRig rig="threePt" dir="t"/>
        </a:scene3d>
        <a:sp3d prstMaterial="dkEdge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AutoFit/>
        </a:bodyPr>
        <a:lstStyle/>
        <a:p>
          <a:pPr algn="l"/>
          <a:r>
            <a:rPr lang="da-DK" sz="1100" b="1">
              <a:solidFill>
                <a:schemeClr val="bg1"/>
              </a:solidFill>
            </a:rPr>
            <a:t>Print</a:t>
          </a:r>
        </a:p>
      </xdr:txBody>
    </xdr:sp>
    <xdr:clientData/>
  </xdr:oneCellAnchor>
  <xdr:twoCellAnchor editAs="oneCell">
    <xdr:from>
      <xdr:col>15</xdr:col>
      <xdr:colOff>390525</xdr:colOff>
      <xdr:row>62</xdr:row>
      <xdr:rowOff>47625</xdr:rowOff>
    </xdr:from>
    <xdr:to>
      <xdr:col>16</xdr:col>
      <xdr:colOff>495300</xdr:colOff>
      <xdr:row>64</xdr:row>
      <xdr:rowOff>142875</xdr:rowOff>
    </xdr:to>
    <xdr:pic>
      <xdr:nvPicPr>
        <xdr:cNvPr id="2937" name="Billede 16" descr="http://www.certification-experts.com/wp-content/uploads/2012/10/CE-logo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8977" t="9644" r="19044" b="17262"/>
        <a:stretch>
          <a:fillRect/>
        </a:stretch>
      </xdr:blipFill>
      <xdr:spPr bwMode="auto">
        <a:xfrm>
          <a:off x="9144000" y="12630150"/>
          <a:ext cx="6572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438149</xdr:colOff>
      <xdr:row>0</xdr:row>
      <xdr:rowOff>0</xdr:rowOff>
    </xdr:from>
    <xdr:to>
      <xdr:col>31</xdr:col>
      <xdr:colOff>163876</xdr:colOff>
      <xdr:row>10</xdr:row>
      <xdr:rowOff>38100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5699" y="0"/>
          <a:ext cx="6907577" cy="21717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</xdr:row>
      <xdr:rowOff>24570</xdr:rowOff>
    </xdr:from>
    <xdr:to>
      <xdr:col>2</xdr:col>
      <xdr:colOff>295276</xdr:colOff>
      <xdr:row>4</xdr:row>
      <xdr:rowOff>190500</xdr:rowOff>
    </xdr:to>
    <xdr:pic>
      <xdr:nvPicPr>
        <xdr:cNvPr id="11" name="Billede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00820"/>
          <a:ext cx="1800226" cy="565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udevad.com/" TargetMode="External"/><Relationship Id="rId3" Type="http://schemas.openxmlformats.org/officeDocument/2006/relationships/hyperlink" Target="http://www.rio.dk/" TargetMode="External"/><Relationship Id="rId7" Type="http://schemas.openxmlformats.org/officeDocument/2006/relationships/hyperlink" Target="http://www.hudevad.com/" TargetMode="External"/><Relationship Id="rId12" Type="http://schemas.openxmlformats.org/officeDocument/2006/relationships/ctrlProp" Target="../ctrlProps/ctrlProp1.xml"/><Relationship Id="rId2" Type="http://schemas.openxmlformats.org/officeDocument/2006/relationships/hyperlink" Target="http://www.hudevad.dk/" TargetMode="External"/><Relationship Id="rId1" Type="http://schemas.openxmlformats.org/officeDocument/2006/relationships/hyperlink" Target="http://www.hudevad.dk/" TargetMode="External"/><Relationship Id="rId6" Type="http://schemas.openxmlformats.org/officeDocument/2006/relationships/hyperlink" Target="http://www.hudevad.com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hudevad.com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hudevad.com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udevad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BZ103"/>
  <sheetViews>
    <sheetView tabSelected="1" zoomScaleNormal="100" zoomScaleSheetLayoutView="100" workbookViewId="0"/>
  </sheetViews>
  <sheetFormatPr defaultColWidth="0" defaultRowHeight="15" x14ac:dyDescent="0.25"/>
  <cols>
    <col min="1" max="1" width="15.28515625" style="128" customWidth="1"/>
    <col min="2" max="17" width="8.28515625" style="1" customWidth="1"/>
    <col min="18" max="18" width="15.28515625" style="1" customWidth="1"/>
    <col min="19" max="34" width="8.28515625" style="1" customWidth="1"/>
    <col min="35" max="39" width="8.28515625" style="1" hidden="1" customWidth="1"/>
    <col min="40" max="40" width="29.28515625" style="1" hidden="1" customWidth="1"/>
    <col min="41" max="41" width="17.7109375" style="1" hidden="1" customWidth="1"/>
    <col min="42" max="42" width="23.28515625" style="1" hidden="1" customWidth="1"/>
    <col min="43" max="43" width="18.28515625" style="1" hidden="1" customWidth="1"/>
    <col min="44" max="44" width="17.7109375" style="1" hidden="1" customWidth="1"/>
    <col min="45" max="45" width="24.140625" style="1" hidden="1" customWidth="1"/>
    <col min="46" max="46" width="19.7109375" style="1" hidden="1" customWidth="1"/>
    <col min="47" max="47" width="19" style="1" hidden="1" customWidth="1"/>
    <col min="48" max="48" width="18.140625" style="1" hidden="1" customWidth="1"/>
    <col min="49" max="50" width="23.85546875" style="1" hidden="1" customWidth="1"/>
    <col min="51" max="51" width="14.28515625" style="1" hidden="1" customWidth="1"/>
    <col min="52" max="52" width="15.140625" style="1" hidden="1" customWidth="1"/>
    <col min="53" max="53" width="14.28515625" style="1" hidden="1" customWidth="1"/>
    <col min="54" max="54" width="16.28515625" style="1" hidden="1" customWidth="1"/>
    <col min="55" max="55" width="137" style="1" hidden="1" customWidth="1"/>
    <col min="56" max="56" width="19.85546875" style="1" hidden="1" customWidth="1"/>
    <col min="57" max="57" width="13.42578125" style="1" hidden="1" customWidth="1"/>
    <col min="58" max="58" width="5.42578125" style="1" hidden="1" customWidth="1"/>
    <col min="59" max="60" width="8.28515625" style="1" hidden="1" customWidth="1"/>
    <col min="61" max="61" width="9.140625" style="1" customWidth="1"/>
    <col min="62" max="62" width="24.140625" style="1" customWidth="1"/>
    <col min="63" max="63" width="19.7109375" style="1" customWidth="1"/>
    <col min="64" max="64" width="19" style="1" customWidth="1"/>
    <col min="65" max="65" width="18.140625" style="1" customWidth="1"/>
    <col min="66" max="67" width="23.85546875" style="1" customWidth="1"/>
    <col min="68" max="68" width="14.28515625" style="1" customWidth="1"/>
    <col min="69" max="69" width="5.28515625" style="1" customWidth="1"/>
    <col min="70" max="70" width="14.28515625" style="1" customWidth="1"/>
    <col min="71" max="71" width="16.28515625" style="1" customWidth="1"/>
    <col min="72" max="72" width="137" style="1" customWidth="1"/>
    <col min="73" max="73" width="19.85546875" style="1" customWidth="1"/>
    <col min="74" max="74" width="6.42578125" style="1" customWidth="1"/>
    <col min="75" max="75" width="5.42578125" style="1" customWidth="1"/>
    <col min="76" max="77" width="8.28515625" style="1" customWidth="1"/>
    <col min="78" max="78" width="9.140625" style="1" customWidth="1"/>
    <col min="79" max="16384" width="7" style="1" hidden="1"/>
  </cols>
  <sheetData>
    <row r="1" spans="1:60" s="2" customFormat="1" ht="14.25" customHeight="1" thickBot="1" x14ac:dyDescent="0.3">
      <c r="A1" s="13"/>
      <c r="B1" s="14"/>
      <c r="C1" s="14"/>
      <c r="D1" s="14"/>
      <c r="E1" s="14"/>
      <c r="F1" s="14"/>
      <c r="G1" s="15"/>
      <c r="H1" s="14"/>
      <c r="I1" s="14"/>
      <c r="J1" s="14"/>
      <c r="K1" s="14"/>
      <c r="L1" s="14"/>
      <c r="M1" s="14"/>
      <c r="N1" s="14"/>
      <c r="O1" s="14"/>
      <c r="P1" s="14"/>
      <c r="Q1" s="15"/>
      <c r="R1" s="13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5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5"/>
    </row>
    <row r="2" spans="1:60" s="2" customFormat="1" ht="16.5" thickBot="1" x14ac:dyDescent="0.3">
      <c r="A2" s="11"/>
      <c r="B2" s="3"/>
      <c r="C2" s="3"/>
      <c r="D2" s="7" t="s">
        <v>75</v>
      </c>
      <c r="E2" s="64"/>
      <c r="F2" s="4"/>
      <c r="G2" s="16"/>
      <c r="H2" s="32" t="s">
        <v>13</v>
      </c>
      <c r="I2" s="33"/>
      <c r="J2" s="33"/>
      <c r="K2" s="34"/>
      <c r="L2" s="31"/>
      <c r="M2" s="31"/>
      <c r="N2" s="102"/>
      <c r="O2" s="102"/>
      <c r="P2" s="102"/>
      <c r="Q2" s="103"/>
      <c r="R2" s="1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16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16"/>
    </row>
    <row r="3" spans="1:60" s="2" customFormat="1" ht="21.75" thickBot="1" x14ac:dyDescent="0.3">
      <c r="A3" s="11"/>
      <c r="B3" s="3"/>
      <c r="C3" s="3"/>
      <c r="D3" s="7" t="str">
        <f>+VLOOKUP(AL17,AM19:BC24,2,FALSE)</f>
        <v>Record Hall Business Ctr, Rm 215 - 16-16A Baldwin Gardens</v>
      </c>
      <c r="E3" s="64"/>
      <c r="F3" s="4"/>
      <c r="G3" s="16"/>
      <c r="H3" s="266" t="str">
        <f>+VLOOKUP(AL17,AM19:BB24,7,FALSE)</f>
        <v>Enter temperature set</v>
      </c>
      <c r="I3" s="267"/>
      <c r="J3" s="267"/>
      <c r="K3" s="267"/>
      <c r="L3" s="267"/>
      <c r="M3" s="267"/>
      <c r="N3" s="267"/>
      <c r="O3" s="267"/>
      <c r="P3" s="267"/>
      <c r="Q3" s="268"/>
      <c r="R3" s="11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6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16"/>
    </row>
    <row r="4" spans="1:60" s="2" customFormat="1" ht="15.75" x14ac:dyDescent="0.25">
      <c r="A4" s="11"/>
      <c r="B4" s="3"/>
      <c r="C4" s="3"/>
      <c r="D4" s="7" t="str">
        <f>+VLOOKUP(AL17,AM19:BC24,3,FALSE)</f>
        <v>Hatton Garden, London EC1N 7RJ</v>
      </c>
      <c r="E4" s="64"/>
      <c r="F4" s="4"/>
      <c r="G4" s="3"/>
      <c r="H4" s="270" t="str">
        <f>+VLOOKUP(AL17,AM19:BB24,8,FALSE)</f>
        <v>Flow temperature</v>
      </c>
      <c r="I4" s="271"/>
      <c r="J4" s="272"/>
      <c r="K4" s="270" t="str">
        <f>+VLOOKUP(AL17,AM19:BB24,9,FALSE)</f>
        <v>Return temperature</v>
      </c>
      <c r="L4" s="271"/>
      <c r="M4" s="293"/>
      <c r="N4" s="294" t="str">
        <f>+VLOOKUP(AL17,AM19:BB24,10,FALSE)</f>
        <v>Room temperature</v>
      </c>
      <c r="O4" s="271"/>
      <c r="P4" s="293"/>
      <c r="Q4" s="62" t="s">
        <v>14</v>
      </c>
      <c r="R4" s="11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16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16"/>
    </row>
    <row r="5" spans="1:60" s="2" customFormat="1" ht="15.75" customHeight="1" thickBot="1" x14ac:dyDescent="0.3">
      <c r="A5" s="11"/>
      <c r="B5" s="3"/>
      <c r="C5" s="3"/>
      <c r="D5" s="28" t="str">
        <f>+VLOOKUP(AL17,AM19:BC24,4,FALSE)</f>
        <v xml:space="preserve"> Tel.: +44 (0) 2476 88 1200</v>
      </c>
      <c r="E5" s="65"/>
      <c r="F5" s="5"/>
      <c r="G5" s="3"/>
      <c r="H5" s="305" t="s">
        <v>18</v>
      </c>
      <c r="I5" s="296"/>
      <c r="J5" s="306"/>
      <c r="K5" s="305" t="s">
        <v>19</v>
      </c>
      <c r="L5" s="296"/>
      <c r="M5" s="297"/>
      <c r="N5" s="295" t="s">
        <v>20</v>
      </c>
      <c r="O5" s="296"/>
      <c r="P5" s="297"/>
      <c r="Q5" s="63" t="s">
        <v>21</v>
      </c>
      <c r="R5" s="1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16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16"/>
    </row>
    <row r="6" spans="1:60" s="2" customFormat="1" ht="21" customHeight="1" thickBot="1" x14ac:dyDescent="0.3">
      <c r="A6" s="11"/>
      <c r="B6" s="3"/>
      <c r="C6" s="3"/>
      <c r="D6" s="8"/>
      <c r="E6" s="64"/>
      <c r="F6" s="6"/>
      <c r="G6" s="3"/>
      <c r="H6" s="301">
        <v>70</v>
      </c>
      <c r="I6" s="302"/>
      <c r="J6" s="303"/>
      <c r="K6" s="298">
        <v>40</v>
      </c>
      <c r="L6" s="299"/>
      <c r="M6" s="300"/>
      <c r="N6" s="298">
        <v>20</v>
      </c>
      <c r="O6" s="299"/>
      <c r="P6" s="300"/>
      <c r="Q6" s="10">
        <f>((H6+K6)/2)-N6</f>
        <v>35</v>
      </c>
      <c r="R6" s="1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6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16"/>
    </row>
    <row r="7" spans="1:60" s="2" customFormat="1" ht="15.75" customHeight="1" thickBot="1" x14ac:dyDescent="0.3">
      <c r="A7" s="11"/>
      <c r="B7" s="3"/>
      <c r="C7" s="3"/>
      <c r="D7" s="8" t="str">
        <f>+VLOOKUP(AL17,AM19:BC24,6,FALSE)</f>
        <v>www.hudevad.com</v>
      </c>
      <c r="E7" s="64"/>
      <c r="F7" s="6"/>
      <c r="G7" s="16"/>
      <c r="H7" s="3"/>
      <c r="I7" s="3"/>
      <c r="J7" s="3"/>
      <c r="K7" s="3"/>
      <c r="L7" s="3"/>
      <c r="M7" s="3"/>
      <c r="N7" s="3"/>
      <c r="O7" s="106"/>
      <c r="P7" s="3"/>
      <c r="Q7" s="16"/>
      <c r="R7" s="1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6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16"/>
    </row>
    <row r="8" spans="1:60" s="2" customFormat="1" ht="15.75" customHeight="1" thickBot="1" x14ac:dyDescent="0.3">
      <c r="A8" s="11"/>
      <c r="B8" s="3"/>
      <c r="C8" s="3"/>
      <c r="D8" s="8"/>
      <c r="E8" s="64"/>
      <c r="F8" s="6"/>
      <c r="G8" s="16"/>
      <c r="H8" s="61" t="str">
        <f>+VLOOKUP(AL17,AM19:BB24,11,FALSE)</f>
        <v>Reduction factor * [%]</v>
      </c>
      <c r="I8" s="26"/>
      <c r="J8" s="27"/>
      <c r="K8" s="104">
        <v>0</v>
      </c>
      <c r="L8" s="3"/>
      <c r="M8" s="3"/>
      <c r="N8" s="3"/>
      <c r="O8" s="105"/>
      <c r="P8" s="3"/>
      <c r="Q8" s="16"/>
      <c r="R8" s="1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6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16"/>
    </row>
    <row r="9" spans="1:60" s="2" customFormat="1" ht="15.75" thickBot="1" x14ac:dyDescent="0.3">
      <c r="A9" s="11"/>
      <c r="B9" s="3"/>
      <c r="C9" s="3"/>
      <c r="D9" s="3"/>
      <c r="E9" s="3"/>
      <c r="F9" s="3"/>
      <c r="G9" s="19"/>
      <c r="H9" s="3"/>
      <c r="I9" s="3"/>
      <c r="J9" s="3"/>
      <c r="K9" s="3"/>
      <c r="L9" s="3"/>
      <c r="M9" s="3"/>
      <c r="N9" s="3"/>
      <c r="O9" s="3"/>
      <c r="P9" s="3"/>
      <c r="Q9" s="16"/>
      <c r="R9" s="11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16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16"/>
    </row>
    <row r="10" spans="1:60" s="89" customFormat="1" ht="15" customHeight="1" thickBot="1" x14ac:dyDescent="0.3">
      <c r="A10" s="131" t="str">
        <f>+VLOOKUP(AL17,AM19:BB24,16,FALSE)</f>
        <v>Temperature set</v>
      </c>
      <c r="B10" s="281" t="str">
        <f>+VLOOKUP(AL17,AM19:BB24,12,FALSE)</f>
        <v>P5 / P5K + P5-D / P5K-D</v>
      </c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3"/>
      <c r="R10" s="155" t="str">
        <f>A10</f>
        <v>Temperature set</v>
      </c>
      <c r="S10" s="281" t="str">
        <f>B10</f>
        <v>P5 / P5K + P5-D / P5K-D</v>
      </c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3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8"/>
    </row>
    <row r="11" spans="1:60" s="89" customFormat="1" ht="15" customHeight="1" x14ac:dyDescent="0.25">
      <c r="A11" s="273" t="str">
        <f>CONCATENATE(H6,F100,K6,F101,N6)</f>
        <v>70/40-20</v>
      </c>
      <c r="B11" s="284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6"/>
      <c r="R11" s="273" t="str">
        <f>A11</f>
        <v>70/40-20</v>
      </c>
      <c r="S11" s="284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6"/>
      <c r="AI11" s="91"/>
      <c r="AJ11" s="90"/>
      <c r="AK11" s="90"/>
      <c r="AL11" s="90"/>
      <c r="AM11" s="90"/>
      <c r="AN11" s="90"/>
      <c r="AO11" s="90"/>
      <c r="AP11" s="90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2"/>
    </row>
    <row r="12" spans="1:60" s="89" customFormat="1" ht="15.75" customHeight="1" thickBot="1" x14ac:dyDescent="0.3">
      <c r="A12" s="274"/>
      <c r="B12" s="287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9"/>
      <c r="R12" s="274"/>
      <c r="S12" s="287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9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2"/>
    </row>
    <row r="13" spans="1:60" s="93" customFormat="1" ht="15.75" thickBot="1" x14ac:dyDescent="0.3">
      <c r="A13" s="161" t="str">
        <f>+VLOOKUP(AL17,AM19:BB24,13,FALSE)</f>
        <v>Height [mm]</v>
      </c>
      <c r="B13" s="257">
        <v>300</v>
      </c>
      <c r="C13" s="307"/>
      <c r="D13" s="307"/>
      <c r="E13" s="308"/>
      <c r="F13" s="257">
        <v>400</v>
      </c>
      <c r="G13" s="307"/>
      <c r="H13" s="307"/>
      <c r="I13" s="308"/>
      <c r="J13" s="257">
        <v>500</v>
      </c>
      <c r="K13" s="307"/>
      <c r="L13" s="307"/>
      <c r="M13" s="308"/>
      <c r="N13" s="307">
        <v>600</v>
      </c>
      <c r="O13" s="307"/>
      <c r="P13" s="307"/>
      <c r="Q13" s="265"/>
      <c r="R13" s="161" t="str">
        <f>A13</f>
        <v>Height [mm]</v>
      </c>
      <c r="S13" s="290">
        <v>700</v>
      </c>
      <c r="T13" s="291">
        <v>600</v>
      </c>
      <c r="U13" s="291"/>
      <c r="V13" s="292"/>
      <c r="W13" s="290">
        <v>1000</v>
      </c>
      <c r="X13" s="291"/>
      <c r="Y13" s="291">
        <v>700</v>
      </c>
      <c r="Z13" s="304"/>
      <c r="AA13" s="249"/>
      <c r="AB13" s="249"/>
      <c r="AC13" s="249"/>
      <c r="AD13" s="249"/>
      <c r="AE13" s="249"/>
      <c r="AF13" s="249"/>
      <c r="AG13" s="249"/>
      <c r="AH13" s="25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</row>
    <row r="14" spans="1:60" ht="15" customHeight="1" thickBot="1" x14ac:dyDescent="0.3">
      <c r="A14" s="162" t="str">
        <f>+VLOOKUP(AL17,AM19:BB24,14,FALSE)</f>
        <v>Type</v>
      </c>
      <c r="B14" s="163" t="s">
        <v>68</v>
      </c>
      <c r="C14" s="113" t="s">
        <v>70</v>
      </c>
      <c r="D14" s="113" t="s">
        <v>71</v>
      </c>
      <c r="E14" s="164" t="s">
        <v>72</v>
      </c>
      <c r="F14" s="163" t="s">
        <v>68</v>
      </c>
      <c r="G14" s="113" t="s">
        <v>70</v>
      </c>
      <c r="H14" s="113" t="s">
        <v>71</v>
      </c>
      <c r="I14" s="164" t="s">
        <v>72</v>
      </c>
      <c r="J14" s="163" t="s">
        <v>68</v>
      </c>
      <c r="K14" s="113" t="s">
        <v>70</v>
      </c>
      <c r="L14" s="113" t="s">
        <v>71</v>
      </c>
      <c r="M14" s="164" t="s">
        <v>72</v>
      </c>
      <c r="N14" s="134" t="s">
        <v>68</v>
      </c>
      <c r="O14" s="113" t="s">
        <v>70</v>
      </c>
      <c r="P14" s="113" t="s">
        <v>71</v>
      </c>
      <c r="Q14" s="113" t="s">
        <v>72</v>
      </c>
      <c r="R14" s="162" t="str">
        <f>A14</f>
        <v>Type</v>
      </c>
      <c r="S14" s="163" t="str">
        <f>B14</f>
        <v>P5</v>
      </c>
      <c r="T14" s="163" t="str">
        <f t="shared" ref="T14:Z14" si="0">C14</f>
        <v>P5K</v>
      </c>
      <c r="U14" s="163" t="str">
        <f t="shared" si="0"/>
        <v>P5-D</v>
      </c>
      <c r="V14" s="163" t="str">
        <f t="shared" si="0"/>
        <v>P5K-D</v>
      </c>
      <c r="W14" s="163" t="str">
        <f t="shared" si="0"/>
        <v>P5</v>
      </c>
      <c r="X14" s="163" t="str">
        <f t="shared" si="0"/>
        <v>P5K</v>
      </c>
      <c r="Y14" s="163" t="str">
        <f t="shared" si="0"/>
        <v>P5-D</v>
      </c>
      <c r="Z14" s="204" t="str">
        <f t="shared" si="0"/>
        <v>P5K-D</v>
      </c>
      <c r="AA14" s="197"/>
      <c r="AB14" s="197"/>
      <c r="AC14" s="197"/>
      <c r="AD14" s="197"/>
      <c r="AE14" s="197"/>
      <c r="AF14" s="197"/>
      <c r="AG14" s="197"/>
      <c r="AH14" s="200"/>
      <c r="AI14" s="90"/>
    </row>
    <row r="15" spans="1:60" ht="15.75" thickBot="1" x14ac:dyDescent="0.3">
      <c r="A15" s="165" t="str">
        <f>+VLOOKUP(AL17,AM19:BB24,15,FALSE)</f>
        <v>Length [mm]</v>
      </c>
      <c r="B15" s="251" t="str">
        <f>+VLOOKUP(AL17,AM19:BE24,18,FALSE)</f>
        <v>Single</v>
      </c>
      <c r="C15" s="252"/>
      <c r="D15" s="253" t="str">
        <f>+VLOOKUP(AL17,AM19:BE24,19,FALSE)</f>
        <v>Double</v>
      </c>
      <c r="E15" s="254"/>
      <c r="F15" s="309" t="str">
        <f>B15</f>
        <v>Single</v>
      </c>
      <c r="G15" s="310"/>
      <c r="H15" s="253" t="str">
        <f>D15</f>
        <v>Double</v>
      </c>
      <c r="I15" s="254"/>
      <c r="J15" s="309" t="str">
        <f>F15</f>
        <v>Single</v>
      </c>
      <c r="K15" s="310"/>
      <c r="L15" s="253" t="str">
        <f>H15</f>
        <v>Double</v>
      </c>
      <c r="M15" s="254"/>
      <c r="N15" s="311" t="str">
        <f>J15</f>
        <v>Single</v>
      </c>
      <c r="O15" s="310"/>
      <c r="P15" s="253" t="str">
        <f>L15</f>
        <v>Double</v>
      </c>
      <c r="Q15" s="255"/>
      <c r="R15" s="165" t="str">
        <f>A15</f>
        <v>Length [mm]</v>
      </c>
      <c r="S15" s="251" t="str">
        <f>B15</f>
        <v>Single</v>
      </c>
      <c r="T15" s="252" t="str">
        <f>B15</f>
        <v>Single</v>
      </c>
      <c r="U15" s="253" t="str">
        <f>D15</f>
        <v>Double</v>
      </c>
      <c r="V15" s="254" t="e">
        <f>#REF!</f>
        <v>#REF!</v>
      </c>
      <c r="W15" s="251" t="str">
        <f>F15</f>
        <v>Single</v>
      </c>
      <c r="X15" s="252" t="str">
        <f>F15</f>
        <v>Single</v>
      </c>
      <c r="Y15" s="253" t="str">
        <f>H15</f>
        <v>Double</v>
      </c>
      <c r="Z15" s="255" t="e">
        <f>#REF!</f>
        <v>#REF!</v>
      </c>
      <c r="AA15" s="256"/>
      <c r="AB15" s="256"/>
      <c r="AC15" s="249"/>
      <c r="AD15" s="249"/>
      <c r="AE15" s="256"/>
      <c r="AF15" s="256"/>
      <c r="AG15" s="249"/>
      <c r="AH15" s="250"/>
      <c r="AL15" s="275" t="s">
        <v>60</v>
      </c>
      <c r="AM15" s="276"/>
      <c r="AN15" s="276"/>
      <c r="AO15" s="277"/>
    </row>
    <row r="16" spans="1:60" ht="15.75" thickBot="1" x14ac:dyDescent="0.3">
      <c r="A16" s="130"/>
      <c r="B16" s="116"/>
      <c r="C16" s="109"/>
      <c r="D16" s="109"/>
      <c r="E16" s="110"/>
      <c r="F16" s="116"/>
      <c r="G16" s="109"/>
      <c r="H16" s="109"/>
      <c r="I16" s="110"/>
      <c r="J16" s="116"/>
      <c r="K16" s="109"/>
      <c r="L16" s="109"/>
      <c r="M16" s="110"/>
      <c r="N16" s="114"/>
      <c r="O16" s="109"/>
      <c r="P16" s="109"/>
      <c r="Q16" s="109"/>
      <c r="R16" s="153">
        <v>200</v>
      </c>
      <c r="S16" s="116"/>
      <c r="T16" s="109"/>
      <c r="U16" s="109"/>
      <c r="V16" s="110"/>
      <c r="W16" s="116"/>
      <c r="X16" s="109"/>
      <c r="Y16" s="109"/>
      <c r="Z16" s="109"/>
      <c r="AA16" s="196"/>
      <c r="AB16" s="196"/>
      <c r="AC16" s="196"/>
      <c r="AD16" s="196"/>
      <c r="AE16" s="196"/>
      <c r="AF16" s="196"/>
      <c r="AG16" s="196"/>
      <c r="AH16" s="201"/>
      <c r="AL16" s="278"/>
      <c r="AM16" s="279"/>
      <c r="AN16" s="279"/>
      <c r="AO16" s="280"/>
    </row>
    <row r="17" spans="1:57" ht="15.75" thickBot="1" x14ac:dyDescent="0.3">
      <c r="A17" s="129"/>
      <c r="B17" s="117"/>
      <c r="C17" s="111"/>
      <c r="D17" s="111"/>
      <c r="E17" s="112"/>
      <c r="F17" s="117"/>
      <c r="G17" s="111"/>
      <c r="H17" s="111"/>
      <c r="I17" s="112"/>
      <c r="J17" s="117"/>
      <c r="K17" s="111"/>
      <c r="L17" s="111"/>
      <c r="M17" s="112"/>
      <c r="N17" s="115"/>
      <c r="O17" s="111"/>
      <c r="P17" s="111"/>
      <c r="Q17" s="111"/>
      <c r="R17" s="154">
        <v>300</v>
      </c>
      <c r="S17" s="117"/>
      <c r="T17" s="111"/>
      <c r="U17" s="111"/>
      <c r="V17" s="112"/>
      <c r="W17" s="117"/>
      <c r="X17" s="111"/>
      <c r="Y17" s="111"/>
      <c r="Z17" s="111"/>
      <c r="AA17" s="198"/>
      <c r="AB17" s="198"/>
      <c r="AC17" s="198"/>
      <c r="AD17" s="198"/>
      <c r="AE17" s="198"/>
      <c r="AF17" s="198"/>
      <c r="AG17" s="198"/>
      <c r="AH17" s="202"/>
      <c r="AL17" s="118">
        <v>3</v>
      </c>
      <c r="AX17" s="1" t="s">
        <v>32</v>
      </c>
    </row>
    <row r="18" spans="1:57" ht="15.75" thickBot="1" x14ac:dyDescent="0.3">
      <c r="A18" s="130">
        <v>400</v>
      </c>
      <c r="B18" s="116">
        <f t="shared" ref="B18:Q22" si="1">B$24/1000*$A18</f>
        <v>80.379637514236123</v>
      </c>
      <c r="C18" s="109">
        <f t="shared" si="1"/>
        <v>105.04846170479809</v>
      </c>
      <c r="D18" s="109">
        <f t="shared" si="1"/>
        <v>135.75107804199013</v>
      </c>
      <c r="E18" s="110">
        <f t="shared" si="1"/>
        <v>188.21850455007473</v>
      </c>
      <c r="F18" s="116">
        <f t="shared" si="1"/>
        <v>105.44981384504291</v>
      </c>
      <c r="G18" s="109">
        <f t="shared" si="1"/>
        <v>138.79056381075497</v>
      </c>
      <c r="H18" s="109">
        <f t="shared" si="1"/>
        <v>177.57986012298144</v>
      </c>
      <c r="I18" s="110">
        <f t="shared" si="1"/>
        <v>245.15644507361088</v>
      </c>
      <c r="J18" s="116">
        <f t="shared" si="1"/>
        <v>130.26153474975885</v>
      </c>
      <c r="K18" s="109">
        <f t="shared" si="1"/>
        <v>172.03352855534547</v>
      </c>
      <c r="L18" s="109">
        <f t="shared" si="1"/>
        <v>218.38216902407109</v>
      </c>
      <c r="M18" s="110">
        <f t="shared" si="1"/>
        <v>299.91474940357728</v>
      </c>
      <c r="N18" s="114">
        <f t="shared" si="1"/>
        <v>154.81480022838406</v>
      </c>
      <c r="O18" s="109">
        <f t="shared" si="1"/>
        <v>205.77064268820516</v>
      </c>
      <c r="P18" s="109">
        <f t="shared" si="1"/>
        <v>258.92785963018537</v>
      </c>
      <c r="Q18" s="109">
        <f t="shared" si="1"/>
        <v>353.66831420455344</v>
      </c>
      <c r="R18" s="153">
        <v>400</v>
      </c>
      <c r="S18" s="116">
        <f t="shared" ref="S18:Z22" si="2">S$24/1000*$R18</f>
        <v>179.10961028091842</v>
      </c>
      <c r="T18" s="109">
        <f t="shared" si="2"/>
        <v>238.65501432712821</v>
      </c>
      <c r="U18" s="109">
        <f t="shared" si="2"/>
        <v>298.96031364634877</v>
      </c>
      <c r="V18" s="110">
        <f t="shared" si="2"/>
        <v>408.12139821142097</v>
      </c>
      <c r="W18" s="116">
        <f t="shared" si="2"/>
        <v>250.06670093898276</v>
      </c>
      <c r="X18" s="109">
        <f t="shared" si="2"/>
        <v>336.0735793467278</v>
      </c>
      <c r="Y18" s="109">
        <f t="shared" si="2"/>
        <v>415.26432267233275</v>
      </c>
      <c r="Z18" s="109">
        <f t="shared" si="2"/>
        <v>565.41726324422586</v>
      </c>
      <c r="AA18" s="196"/>
      <c r="AB18" s="196"/>
      <c r="AC18" s="196"/>
      <c r="AD18" s="196"/>
      <c r="AE18" s="196"/>
      <c r="AF18" s="196"/>
      <c r="AG18" s="196"/>
      <c r="AH18" s="201"/>
      <c r="AL18" s="120" t="s">
        <v>10</v>
      </c>
      <c r="AM18" s="121">
        <v>1</v>
      </c>
      <c r="AN18" s="121">
        <v>2</v>
      </c>
      <c r="AO18" s="121">
        <v>3</v>
      </c>
      <c r="AP18" s="121">
        <v>4</v>
      </c>
      <c r="AQ18" s="121">
        <v>5</v>
      </c>
      <c r="AR18" s="121">
        <v>6</v>
      </c>
      <c r="AS18" s="121">
        <v>7</v>
      </c>
      <c r="AT18" s="121">
        <v>8</v>
      </c>
      <c r="AU18" s="121">
        <v>9</v>
      </c>
      <c r="AV18" s="121">
        <v>10</v>
      </c>
      <c r="AW18" s="121">
        <v>11</v>
      </c>
      <c r="AX18" s="121">
        <v>12</v>
      </c>
      <c r="AY18" s="121">
        <v>13</v>
      </c>
      <c r="AZ18" s="121">
        <v>14</v>
      </c>
      <c r="BA18" s="121">
        <v>15</v>
      </c>
      <c r="BB18" s="121">
        <v>16</v>
      </c>
      <c r="BC18" s="121">
        <v>17</v>
      </c>
      <c r="BD18" s="121">
        <v>18</v>
      </c>
      <c r="BE18" s="122">
        <v>19</v>
      </c>
    </row>
    <row r="19" spans="1:57" ht="15.75" customHeight="1" thickBot="1" x14ac:dyDescent="0.3">
      <c r="A19" s="166">
        <v>500</v>
      </c>
      <c r="B19" s="167">
        <f t="shared" si="1"/>
        <v>100.47454689279516</v>
      </c>
      <c r="C19" s="168">
        <f t="shared" si="1"/>
        <v>131.31057713099761</v>
      </c>
      <c r="D19" s="168">
        <f t="shared" si="1"/>
        <v>169.68884755248766</v>
      </c>
      <c r="E19" s="169">
        <f t="shared" si="1"/>
        <v>235.27313068759344</v>
      </c>
      <c r="F19" s="167">
        <f t="shared" si="1"/>
        <v>131.81226730630362</v>
      </c>
      <c r="G19" s="168">
        <f t="shared" si="1"/>
        <v>173.48820476344372</v>
      </c>
      <c r="H19" s="168">
        <f t="shared" si="1"/>
        <v>221.97482515372678</v>
      </c>
      <c r="I19" s="169">
        <f t="shared" si="1"/>
        <v>306.44555634201362</v>
      </c>
      <c r="J19" s="167">
        <f t="shared" si="1"/>
        <v>162.82691843719857</v>
      </c>
      <c r="K19" s="168">
        <f t="shared" si="1"/>
        <v>215.04191069418184</v>
      </c>
      <c r="L19" s="168">
        <f t="shared" si="1"/>
        <v>272.97771128008884</v>
      </c>
      <c r="M19" s="169">
        <f t="shared" si="1"/>
        <v>374.89343675447162</v>
      </c>
      <c r="N19" s="170">
        <f t="shared" si="1"/>
        <v>193.51850028548006</v>
      </c>
      <c r="O19" s="168">
        <f t="shared" si="1"/>
        <v>257.21330336025642</v>
      </c>
      <c r="P19" s="168">
        <f t="shared" si="1"/>
        <v>323.65982453773165</v>
      </c>
      <c r="Q19" s="168">
        <f t="shared" si="1"/>
        <v>442.08539275569183</v>
      </c>
      <c r="R19" s="166">
        <v>500</v>
      </c>
      <c r="S19" s="167">
        <f t="shared" si="2"/>
        <v>223.88701285114803</v>
      </c>
      <c r="T19" s="168">
        <f t="shared" si="2"/>
        <v>298.31876790891027</v>
      </c>
      <c r="U19" s="168">
        <f t="shared" si="2"/>
        <v>373.70039205793597</v>
      </c>
      <c r="V19" s="169">
        <f t="shared" si="2"/>
        <v>510.15174776427619</v>
      </c>
      <c r="W19" s="167">
        <f t="shared" si="2"/>
        <v>312.58337617372842</v>
      </c>
      <c r="X19" s="168">
        <f t="shared" si="2"/>
        <v>420.09197418340972</v>
      </c>
      <c r="Y19" s="168">
        <f t="shared" si="2"/>
        <v>519.08040334041596</v>
      </c>
      <c r="Z19" s="168">
        <f t="shared" si="2"/>
        <v>706.77157905528236</v>
      </c>
      <c r="AA19" s="198"/>
      <c r="AB19" s="198"/>
      <c r="AC19" s="198"/>
      <c r="AD19" s="198"/>
      <c r="AE19" s="198"/>
      <c r="AF19" s="198"/>
      <c r="AG19" s="198"/>
      <c r="AH19" s="202"/>
      <c r="AL19" s="107" t="s">
        <v>11</v>
      </c>
      <c r="AM19" s="20">
        <v>1</v>
      </c>
      <c r="AN19" s="20" t="s">
        <v>5</v>
      </c>
      <c r="AO19" s="20" t="s">
        <v>6</v>
      </c>
      <c r="AP19" s="20" t="s">
        <v>29</v>
      </c>
      <c r="AQ19" s="21" t="s">
        <v>7</v>
      </c>
      <c r="AR19" s="21" t="s">
        <v>8</v>
      </c>
      <c r="AS19" s="84" t="s">
        <v>33</v>
      </c>
      <c r="AT19" s="119" t="s">
        <v>36</v>
      </c>
      <c r="AU19" s="84" t="s">
        <v>39</v>
      </c>
      <c r="AV19" s="84" t="s">
        <v>42</v>
      </c>
      <c r="AW19" s="84" t="s">
        <v>47</v>
      </c>
      <c r="AX19" s="29" t="s">
        <v>69</v>
      </c>
      <c r="AY19" s="84" t="s">
        <v>0</v>
      </c>
      <c r="AZ19" s="248" t="s">
        <v>73</v>
      </c>
      <c r="BA19" s="84" t="s">
        <v>1</v>
      </c>
      <c r="BB19" s="84" t="s">
        <v>52</v>
      </c>
      <c r="BC19" s="85" t="s">
        <v>55</v>
      </c>
      <c r="BD19" s="20" t="s">
        <v>62</v>
      </c>
      <c r="BE19" s="22" t="s">
        <v>63</v>
      </c>
    </row>
    <row r="20" spans="1:57" ht="16.5" thickTop="1" thickBot="1" x14ac:dyDescent="0.3">
      <c r="A20" s="171">
        <v>600</v>
      </c>
      <c r="B20" s="172">
        <f t="shared" si="1"/>
        <v>120.56945627135418</v>
      </c>
      <c r="C20" s="173">
        <f t="shared" si="1"/>
        <v>157.57269255719714</v>
      </c>
      <c r="D20" s="173">
        <f t="shared" si="1"/>
        <v>203.62661706298522</v>
      </c>
      <c r="E20" s="174">
        <f t="shared" si="1"/>
        <v>282.32775682511209</v>
      </c>
      <c r="F20" s="172">
        <f t="shared" si="1"/>
        <v>158.17472076756437</v>
      </c>
      <c r="G20" s="173">
        <f t="shared" si="1"/>
        <v>208.18584571613249</v>
      </c>
      <c r="H20" s="173">
        <f t="shared" si="1"/>
        <v>266.36979018447215</v>
      </c>
      <c r="I20" s="174">
        <f t="shared" si="1"/>
        <v>367.7346676104163</v>
      </c>
      <c r="J20" s="172">
        <f t="shared" si="1"/>
        <v>195.39230212463829</v>
      </c>
      <c r="K20" s="173">
        <f t="shared" si="1"/>
        <v>258.0502928330182</v>
      </c>
      <c r="L20" s="173">
        <f t="shared" si="1"/>
        <v>327.57325353610662</v>
      </c>
      <c r="M20" s="174">
        <f t="shared" si="1"/>
        <v>449.87212410536597</v>
      </c>
      <c r="N20" s="175">
        <f t="shared" si="1"/>
        <v>232.22220034257609</v>
      </c>
      <c r="O20" s="173">
        <f t="shared" si="1"/>
        <v>308.65596403230774</v>
      </c>
      <c r="P20" s="173">
        <f t="shared" si="1"/>
        <v>388.39178944527799</v>
      </c>
      <c r="Q20" s="173">
        <f t="shared" si="1"/>
        <v>530.50247130683022</v>
      </c>
      <c r="R20" s="171">
        <v>600</v>
      </c>
      <c r="S20" s="172">
        <f t="shared" si="2"/>
        <v>268.66441542137767</v>
      </c>
      <c r="T20" s="173">
        <f t="shared" si="2"/>
        <v>357.98252149069231</v>
      </c>
      <c r="U20" s="173">
        <f t="shared" si="2"/>
        <v>448.44047046952318</v>
      </c>
      <c r="V20" s="174">
        <f t="shared" si="2"/>
        <v>612.18209731713148</v>
      </c>
      <c r="W20" s="172">
        <f t="shared" si="2"/>
        <v>375.10005140847414</v>
      </c>
      <c r="X20" s="173">
        <f t="shared" si="2"/>
        <v>504.11036902009164</v>
      </c>
      <c r="Y20" s="173">
        <f t="shared" si="2"/>
        <v>622.8964840084991</v>
      </c>
      <c r="Z20" s="173">
        <f t="shared" si="2"/>
        <v>848.12589486633874</v>
      </c>
      <c r="AA20" s="196"/>
      <c r="AB20" s="196"/>
      <c r="AC20" s="196"/>
      <c r="AD20" s="196"/>
      <c r="AE20" s="196"/>
      <c r="AF20" s="196"/>
      <c r="AG20" s="196"/>
      <c r="AH20" s="201"/>
      <c r="AL20" s="107" t="s">
        <v>25</v>
      </c>
      <c r="AM20" s="20">
        <v>2</v>
      </c>
      <c r="AN20" s="20" t="s">
        <v>5</v>
      </c>
      <c r="AO20" s="20" t="s">
        <v>6</v>
      </c>
      <c r="AP20" s="20" t="s">
        <v>29</v>
      </c>
      <c r="AQ20" s="21" t="s">
        <v>22</v>
      </c>
      <c r="AR20" s="21"/>
      <c r="AS20" s="84" t="s">
        <v>35</v>
      </c>
      <c r="AT20" s="84" t="s">
        <v>38</v>
      </c>
      <c r="AU20" s="84" t="s">
        <v>41</v>
      </c>
      <c r="AV20" s="84" t="s">
        <v>44</v>
      </c>
      <c r="AW20" s="84" t="s">
        <v>45</v>
      </c>
      <c r="AX20" s="29" t="s">
        <v>69</v>
      </c>
      <c r="AY20" s="20" t="s">
        <v>49</v>
      </c>
      <c r="AZ20" s="247" t="s">
        <v>74</v>
      </c>
      <c r="BA20" s="20" t="s">
        <v>51</v>
      </c>
      <c r="BB20" s="20" t="s">
        <v>54</v>
      </c>
      <c r="BC20" s="85" t="s">
        <v>57</v>
      </c>
      <c r="BD20" s="20" t="s">
        <v>64</v>
      </c>
      <c r="BE20" s="22" t="s">
        <v>66</v>
      </c>
    </row>
    <row r="21" spans="1:57" ht="15.75" thickBot="1" x14ac:dyDescent="0.3">
      <c r="A21" s="129">
        <v>700</v>
      </c>
      <c r="B21" s="117">
        <f t="shared" si="1"/>
        <v>140.66436564991321</v>
      </c>
      <c r="C21" s="111">
        <f t="shared" si="1"/>
        <v>183.83480798339667</v>
      </c>
      <c r="D21" s="111">
        <f t="shared" si="1"/>
        <v>237.56438657348275</v>
      </c>
      <c r="E21" s="112">
        <f t="shared" si="1"/>
        <v>329.3823829626308</v>
      </c>
      <c r="F21" s="117">
        <f t="shared" si="1"/>
        <v>184.53717422882508</v>
      </c>
      <c r="G21" s="111">
        <f t="shared" si="1"/>
        <v>242.88348666882123</v>
      </c>
      <c r="H21" s="111">
        <f t="shared" si="1"/>
        <v>310.76475521521752</v>
      </c>
      <c r="I21" s="112">
        <f t="shared" si="1"/>
        <v>429.02377887881903</v>
      </c>
      <c r="J21" s="117">
        <f t="shared" si="1"/>
        <v>227.95768581207801</v>
      </c>
      <c r="K21" s="111">
        <f t="shared" si="1"/>
        <v>301.05867497185454</v>
      </c>
      <c r="L21" s="111">
        <f t="shared" si="1"/>
        <v>382.1687957921244</v>
      </c>
      <c r="M21" s="112">
        <f t="shared" si="1"/>
        <v>524.85081145626032</v>
      </c>
      <c r="N21" s="115">
        <f t="shared" si="1"/>
        <v>270.92590039967212</v>
      </c>
      <c r="O21" s="111">
        <f t="shared" si="1"/>
        <v>360.098624704359</v>
      </c>
      <c r="P21" s="111">
        <f t="shared" si="1"/>
        <v>453.12375435282434</v>
      </c>
      <c r="Q21" s="111">
        <f t="shared" si="1"/>
        <v>618.91954985796849</v>
      </c>
      <c r="R21" s="154">
        <v>700</v>
      </c>
      <c r="S21" s="117">
        <f t="shared" si="2"/>
        <v>313.44181799160725</v>
      </c>
      <c r="T21" s="111">
        <f t="shared" si="2"/>
        <v>417.6462750724744</v>
      </c>
      <c r="U21" s="111">
        <f t="shared" si="2"/>
        <v>523.18054888111033</v>
      </c>
      <c r="V21" s="112">
        <f t="shared" si="2"/>
        <v>714.21244686998671</v>
      </c>
      <c r="W21" s="117">
        <f t="shared" si="2"/>
        <v>437.61672664321981</v>
      </c>
      <c r="X21" s="111">
        <f t="shared" si="2"/>
        <v>588.12876385677362</v>
      </c>
      <c r="Y21" s="111">
        <f t="shared" si="2"/>
        <v>726.71256467658236</v>
      </c>
      <c r="Z21" s="111">
        <f t="shared" si="2"/>
        <v>989.48021067739523</v>
      </c>
      <c r="AA21" s="198"/>
      <c r="AB21" s="198"/>
      <c r="AC21" s="198"/>
      <c r="AD21" s="198"/>
      <c r="AE21" s="198"/>
      <c r="AF21" s="198"/>
      <c r="AG21" s="198"/>
      <c r="AH21" s="202"/>
      <c r="AL21" s="107" t="s">
        <v>26</v>
      </c>
      <c r="AM21" s="20">
        <v>3</v>
      </c>
      <c r="AN21" s="20" t="s">
        <v>76</v>
      </c>
      <c r="AO21" s="20" t="s">
        <v>77</v>
      </c>
      <c r="AP21" s="20" t="s">
        <v>30</v>
      </c>
      <c r="AQ21" s="21"/>
      <c r="AR21" s="21" t="s">
        <v>22</v>
      </c>
      <c r="AS21" s="84" t="s">
        <v>34</v>
      </c>
      <c r="AT21" s="84" t="s">
        <v>37</v>
      </c>
      <c r="AU21" s="84" t="s">
        <v>40</v>
      </c>
      <c r="AV21" s="84" t="s">
        <v>43</v>
      </c>
      <c r="AW21" s="84" t="s">
        <v>46</v>
      </c>
      <c r="AX21" s="29" t="s">
        <v>69</v>
      </c>
      <c r="AY21" s="84" t="s">
        <v>48</v>
      </c>
      <c r="AZ21" s="247" t="s">
        <v>73</v>
      </c>
      <c r="BA21" s="20" t="s">
        <v>50</v>
      </c>
      <c r="BB21" s="84" t="s">
        <v>53</v>
      </c>
      <c r="BC21" s="86" t="s">
        <v>56</v>
      </c>
      <c r="BD21" s="20" t="s">
        <v>65</v>
      </c>
      <c r="BE21" s="22" t="s">
        <v>67</v>
      </c>
    </row>
    <row r="22" spans="1:57" ht="15.75" thickBot="1" x14ac:dyDescent="0.3">
      <c r="A22" s="130">
        <v>800</v>
      </c>
      <c r="B22" s="116">
        <f t="shared" si="1"/>
        <v>160.75927502847225</v>
      </c>
      <c r="C22" s="109">
        <f t="shared" si="1"/>
        <v>210.09692340959617</v>
      </c>
      <c r="D22" s="109">
        <f t="shared" si="1"/>
        <v>271.50215608398025</v>
      </c>
      <c r="E22" s="110">
        <f t="shared" si="1"/>
        <v>376.43700910014945</v>
      </c>
      <c r="F22" s="116">
        <f t="shared" si="1"/>
        <v>210.89962769008582</v>
      </c>
      <c r="G22" s="109">
        <f t="shared" si="1"/>
        <v>277.58112762150995</v>
      </c>
      <c r="H22" s="109">
        <f t="shared" si="1"/>
        <v>355.15972024596289</v>
      </c>
      <c r="I22" s="110">
        <f t="shared" si="1"/>
        <v>490.31289014722176</v>
      </c>
      <c r="J22" s="116">
        <f t="shared" si="1"/>
        <v>260.5230694995177</v>
      </c>
      <c r="K22" s="109">
        <f t="shared" si="1"/>
        <v>344.06705711069094</v>
      </c>
      <c r="L22" s="109">
        <f t="shared" si="1"/>
        <v>436.76433804814218</v>
      </c>
      <c r="M22" s="110">
        <f t="shared" si="1"/>
        <v>599.82949880715455</v>
      </c>
      <c r="N22" s="114">
        <f t="shared" si="1"/>
        <v>309.62960045676812</v>
      </c>
      <c r="O22" s="109">
        <f t="shared" si="1"/>
        <v>411.54128537641031</v>
      </c>
      <c r="P22" s="109">
        <f t="shared" si="1"/>
        <v>517.85571926037073</v>
      </c>
      <c r="Q22" s="109">
        <f t="shared" si="1"/>
        <v>707.33662840910688</v>
      </c>
      <c r="R22" s="153">
        <v>800</v>
      </c>
      <c r="S22" s="116">
        <f t="shared" si="2"/>
        <v>358.21922056183683</v>
      </c>
      <c r="T22" s="109">
        <f t="shared" si="2"/>
        <v>477.31002865425643</v>
      </c>
      <c r="U22" s="109">
        <f t="shared" si="2"/>
        <v>597.92062729269753</v>
      </c>
      <c r="V22" s="110">
        <f t="shared" si="2"/>
        <v>816.24279642284193</v>
      </c>
      <c r="W22" s="116">
        <f t="shared" si="2"/>
        <v>500.13340187796553</v>
      </c>
      <c r="X22" s="109">
        <f t="shared" si="2"/>
        <v>672.14715869345559</v>
      </c>
      <c r="Y22" s="109">
        <f t="shared" si="2"/>
        <v>830.52864534466551</v>
      </c>
      <c r="Z22" s="109">
        <f t="shared" si="2"/>
        <v>1130.8345264884517</v>
      </c>
      <c r="AA22" s="196"/>
      <c r="AB22" s="196"/>
      <c r="AC22" s="196"/>
      <c r="AD22" s="196"/>
      <c r="AE22" s="196"/>
      <c r="AF22" s="196"/>
      <c r="AG22" s="196"/>
      <c r="AH22" s="201"/>
      <c r="AL22" s="107" t="s">
        <v>27</v>
      </c>
      <c r="AM22" s="20">
        <v>4</v>
      </c>
      <c r="AN22" s="20" t="s">
        <v>23</v>
      </c>
      <c r="AO22" s="20" t="s">
        <v>24</v>
      </c>
      <c r="AP22" s="20" t="s">
        <v>31</v>
      </c>
      <c r="AQ22" s="21"/>
      <c r="AR22" s="21" t="s">
        <v>22</v>
      </c>
      <c r="AS22" s="20"/>
      <c r="AT22" s="20"/>
      <c r="AU22" s="20"/>
      <c r="AV22" s="20"/>
      <c r="AW22" s="20"/>
      <c r="AX22" s="29"/>
      <c r="AY22" s="20"/>
      <c r="AZ22" s="20"/>
      <c r="BA22" s="20"/>
      <c r="BB22" s="20"/>
      <c r="BC22" s="20"/>
      <c r="BD22" s="20"/>
      <c r="BE22" s="22"/>
    </row>
    <row r="23" spans="1:57" ht="15.75" thickBot="1" x14ac:dyDescent="0.3">
      <c r="A23" s="129">
        <v>900</v>
      </c>
      <c r="B23" s="117">
        <f t="shared" ref="B23:Q23" si="3">B$24/1000*$A23</f>
        <v>180.85418440703128</v>
      </c>
      <c r="C23" s="111">
        <f t="shared" si="3"/>
        <v>236.3590388357957</v>
      </c>
      <c r="D23" s="111">
        <f t="shared" si="3"/>
        <v>305.43992559447781</v>
      </c>
      <c r="E23" s="112">
        <f t="shared" si="3"/>
        <v>423.49163523766816</v>
      </c>
      <c r="F23" s="117">
        <f t="shared" si="3"/>
        <v>237.26208115134654</v>
      </c>
      <c r="G23" s="111">
        <f t="shared" si="3"/>
        <v>312.27876857419869</v>
      </c>
      <c r="H23" s="111">
        <f t="shared" si="3"/>
        <v>399.55468527670826</v>
      </c>
      <c r="I23" s="112">
        <f t="shared" si="3"/>
        <v>551.6020014156245</v>
      </c>
      <c r="J23" s="117">
        <f t="shared" si="3"/>
        <v>293.08845318695745</v>
      </c>
      <c r="K23" s="111">
        <f t="shared" si="3"/>
        <v>387.07543924952728</v>
      </c>
      <c r="L23" s="111">
        <f t="shared" si="3"/>
        <v>491.35988030415996</v>
      </c>
      <c r="M23" s="112">
        <f t="shared" si="3"/>
        <v>674.8081861580489</v>
      </c>
      <c r="N23" s="115">
        <f t="shared" si="3"/>
        <v>348.33330051386412</v>
      </c>
      <c r="O23" s="111">
        <f t="shared" si="3"/>
        <v>462.98394604846158</v>
      </c>
      <c r="P23" s="111">
        <f t="shared" si="3"/>
        <v>582.58768416791702</v>
      </c>
      <c r="Q23" s="111">
        <f t="shared" si="3"/>
        <v>795.75370696024527</v>
      </c>
      <c r="R23" s="154">
        <v>900</v>
      </c>
      <c r="S23" s="117">
        <f t="shared" ref="S23:Z23" si="4">S$24/1000*$R23</f>
        <v>402.99662313206647</v>
      </c>
      <c r="T23" s="111">
        <f t="shared" si="4"/>
        <v>536.97378223603846</v>
      </c>
      <c r="U23" s="111">
        <f t="shared" si="4"/>
        <v>672.66070570428474</v>
      </c>
      <c r="V23" s="112">
        <f t="shared" si="4"/>
        <v>918.27314597569716</v>
      </c>
      <c r="W23" s="117">
        <f t="shared" si="4"/>
        <v>562.65007711271119</v>
      </c>
      <c r="X23" s="111">
        <f t="shared" si="4"/>
        <v>756.16555353013746</v>
      </c>
      <c r="Y23" s="111">
        <f t="shared" si="4"/>
        <v>934.34472601274865</v>
      </c>
      <c r="Z23" s="111">
        <f t="shared" si="4"/>
        <v>1272.1888422995082</v>
      </c>
      <c r="AA23" s="198"/>
      <c r="AB23" s="198"/>
      <c r="AC23" s="198"/>
      <c r="AD23" s="198"/>
      <c r="AE23" s="198"/>
      <c r="AF23" s="198"/>
      <c r="AG23" s="198"/>
      <c r="AH23" s="202"/>
      <c r="AL23" s="107" t="s">
        <v>12</v>
      </c>
      <c r="AM23" s="20">
        <v>5</v>
      </c>
      <c r="AN23" s="20" t="s">
        <v>5</v>
      </c>
      <c r="AO23" s="20" t="s">
        <v>6</v>
      </c>
      <c r="AP23" s="20" t="s">
        <v>29</v>
      </c>
      <c r="AQ23" s="21"/>
      <c r="AR23" s="21" t="s">
        <v>22</v>
      </c>
      <c r="AS23" s="20"/>
      <c r="AT23" s="20"/>
      <c r="AU23" s="20"/>
      <c r="AV23" s="20"/>
      <c r="AW23" s="20"/>
      <c r="AX23" s="29"/>
      <c r="AY23" s="20"/>
      <c r="AZ23" s="20"/>
      <c r="BA23" s="20"/>
      <c r="BB23" s="20"/>
      <c r="BC23" s="20"/>
      <c r="BD23" s="20"/>
      <c r="BE23" s="22"/>
    </row>
    <row r="24" spans="1:57" ht="15.75" thickBot="1" x14ac:dyDescent="0.3">
      <c r="A24" s="181">
        <v>1000</v>
      </c>
      <c r="B24" s="182">
        <f>((POWER((((($H$6+$K$6)/2)-$N$6)/50),B59))*B60)*(1-$K$8)</f>
        <v>200.94909378559032</v>
      </c>
      <c r="C24" s="183">
        <f t="shared" ref="C24:Q24" si="5">((POWER((((($H$6+$K$6)/2)-$N$6)/50),C59))*C60)*(1-$K$8)</f>
        <v>262.62115426199523</v>
      </c>
      <c r="D24" s="183">
        <f t="shared" si="5"/>
        <v>339.37769510497532</v>
      </c>
      <c r="E24" s="184">
        <f t="shared" si="5"/>
        <v>470.54626137518687</v>
      </c>
      <c r="F24" s="182">
        <f t="shared" si="5"/>
        <v>263.62453461260725</v>
      </c>
      <c r="G24" s="183">
        <f t="shared" si="5"/>
        <v>346.97640952688744</v>
      </c>
      <c r="H24" s="183">
        <f t="shared" si="5"/>
        <v>443.94965030745357</v>
      </c>
      <c r="I24" s="184">
        <f t="shared" si="5"/>
        <v>612.89111268402723</v>
      </c>
      <c r="J24" s="182">
        <f t="shared" si="5"/>
        <v>325.65383687439714</v>
      </c>
      <c r="K24" s="183">
        <f t="shared" si="5"/>
        <v>430.08382138836367</v>
      </c>
      <c r="L24" s="183">
        <f t="shared" si="5"/>
        <v>545.95542256017768</v>
      </c>
      <c r="M24" s="184">
        <f t="shared" si="5"/>
        <v>749.78687350894324</v>
      </c>
      <c r="N24" s="185">
        <f t="shared" si="5"/>
        <v>387.03700057096012</v>
      </c>
      <c r="O24" s="183">
        <f t="shared" si="5"/>
        <v>514.42660672051284</v>
      </c>
      <c r="P24" s="183">
        <f t="shared" si="5"/>
        <v>647.3196490754633</v>
      </c>
      <c r="Q24" s="183">
        <f t="shared" si="5"/>
        <v>884.17078551138366</v>
      </c>
      <c r="R24" s="181">
        <v>1000</v>
      </c>
      <c r="S24" s="182">
        <f t="shared" ref="S24:Z24" si="6">((POWER((((($H$6+$K$6)/2)-$N$6)/50),S59))*S60)*(1-$K$8)</f>
        <v>447.77402570229606</v>
      </c>
      <c r="T24" s="183">
        <f t="shared" si="6"/>
        <v>596.63753581782055</v>
      </c>
      <c r="U24" s="183">
        <f t="shared" si="6"/>
        <v>747.40078411587194</v>
      </c>
      <c r="V24" s="184">
        <f t="shared" si="6"/>
        <v>1020.3034955285523</v>
      </c>
      <c r="W24" s="182">
        <f t="shared" si="6"/>
        <v>625.16675234745685</v>
      </c>
      <c r="X24" s="183">
        <f t="shared" si="6"/>
        <v>840.18394836681944</v>
      </c>
      <c r="Y24" s="183">
        <f t="shared" si="6"/>
        <v>1038.1608066808319</v>
      </c>
      <c r="Z24" s="183">
        <f t="shared" si="6"/>
        <v>1413.5431581105647</v>
      </c>
      <c r="AA24" s="196"/>
      <c r="AB24" s="196"/>
      <c r="AC24" s="196"/>
      <c r="AD24" s="196"/>
      <c r="AE24" s="196"/>
      <c r="AF24" s="196"/>
      <c r="AG24" s="196"/>
      <c r="AH24" s="201"/>
      <c r="AL24" s="108" t="s">
        <v>28</v>
      </c>
      <c r="AM24" s="23">
        <v>6</v>
      </c>
      <c r="AN24" s="23" t="s">
        <v>5</v>
      </c>
      <c r="AO24" s="23" t="s">
        <v>6</v>
      </c>
      <c r="AP24" s="23" t="s">
        <v>29</v>
      </c>
      <c r="AQ24" s="24"/>
      <c r="AR24" s="24" t="s">
        <v>22</v>
      </c>
      <c r="AS24" s="23"/>
      <c r="AT24" s="23"/>
      <c r="AU24" s="23"/>
      <c r="AV24" s="23"/>
      <c r="AW24" s="23"/>
      <c r="AX24" s="30"/>
      <c r="AY24" s="23"/>
      <c r="AZ24" s="23"/>
      <c r="BA24" s="23"/>
      <c r="BB24" s="23"/>
      <c r="BC24" s="23"/>
      <c r="BD24" s="23"/>
      <c r="BE24" s="25"/>
    </row>
    <row r="25" spans="1:57" ht="16.5" thickTop="1" thickBot="1" x14ac:dyDescent="0.3">
      <c r="A25" s="176">
        <v>1100</v>
      </c>
      <c r="B25" s="177">
        <f t="shared" ref="B25:Q40" si="7">B$24/1000*$A25</f>
        <v>221.04400316414933</v>
      </c>
      <c r="C25" s="178">
        <f t="shared" si="7"/>
        <v>288.88326968819473</v>
      </c>
      <c r="D25" s="178">
        <f t="shared" si="7"/>
        <v>373.31546461547288</v>
      </c>
      <c r="E25" s="179">
        <f t="shared" si="7"/>
        <v>517.60088751270553</v>
      </c>
      <c r="F25" s="177">
        <f t="shared" si="7"/>
        <v>289.98698807386796</v>
      </c>
      <c r="G25" s="178">
        <f t="shared" si="7"/>
        <v>381.67405047957624</v>
      </c>
      <c r="H25" s="178">
        <f t="shared" si="7"/>
        <v>488.34461533819893</v>
      </c>
      <c r="I25" s="179">
        <f t="shared" si="7"/>
        <v>674.18022395242986</v>
      </c>
      <c r="J25" s="177">
        <f t="shared" si="7"/>
        <v>358.21922056183683</v>
      </c>
      <c r="K25" s="178">
        <f t="shared" si="7"/>
        <v>473.09220352720001</v>
      </c>
      <c r="L25" s="178">
        <f t="shared" si="7"/>
        <v>600.55096481619546</v>
      </c>
      <c r="M25" s="179">
        <f t="shared" si="7"/>
        <v>824.76556085983759</v>
      </c>
      <c r="N25" s="180">
        <f t="shared" si="7"/>
        <v>425.74070062805612</v>
      </c>
      <c r="O25" s="178">
        <f t="shared" si="7"/>
        <v>565.86926739256421</v>
      </c>
      <c r="P25" s="178">
        <f t="shared" si="7"/>
        <v>712.0516139830097</v>
      </c>
      <c r="Q25" s="178">
        <f t="shared" si="7"/>
        <v>972.58786406252193</v>
      </c>
      <c r="R25" s="176">
        <v>1100</v>
      </c>
      <c r="S25" s="177">
        <f t="shared" ref="S25:Z34" si="8">S$24/1000*$R25</f>
        <v>492.5514282725257</v>
      </c>
      <c r="T25" s="178">
        <f t="shared" si="8"/>
        <v>656.30128939960264</v>
      </c>
      <c r="U25" s="178">
        <f t="shared" si="8"/>
        <v>822.14086252745915</v>
      </c>
      <c r="V25" s="179">
        <f t="shared" si="8"/>
        <v>1122.3338450814076</v>
      </c>
      <c r="W25" s="177">
        <f t="shared" si="8"/>
        <v>687.68342758220263</v>
      </c>
      <c r="X25" s="178">
        <f t="shared" si="8"/>
        <v>924.20234320350141</v>
      </c>
      <c r="Y25" s="178">
        <f t="shared" si="8"/>
        <v>1141.9768873489152</v>
      </c>
      <c r="Z25" s="178">
        <f t="shared" si="8"/>
        <v>1554.897473921621</v>
      </c>
      <c r="AA25" s="198"/>
      <c r="AB25" s="198"/>
      <c r="AC25" s="198"/>
      <c r="AD25" s="198"/>
      <c r="AE25" s="198"/>
      <c r="AF25" s="198"/>
      <c r="AG25" s="198"/>
      <c r="AH25" s="202"/>
    </row>
    <row r="26" spans="1:57" ht="15.75" thickBot="1" x14ac:dyDescent="0.3">
      <c r="A26" s="130">
        <v>1200</v>
      </c>
      <c r="B26" s="116">
        <f t="shared" si="7"/>
        <v>241.13891254270837</v>
      </c>
      <c r="C26" s="109">
        <f t="shared" si="7"/>
        <v>315.14538511439429</v>
      </c>
      <c r="D26" s="109">
        <f t="shared" si="7"/>
        <v>407.25323412597044</v>
      </c>
      <c r="E26" s="110">
        <f t="shared" si="7"/>
        <v>564.65551365022418</v>
      </c>
      <c r="F26" s="116">
        <f t="shared" si="7"/>
        <v>316.34944153512873</v>
      </c>
      <c r="G26" s="109">
        <f t="shared" si="7"/>
        <v>416.37169143226498</v>
      </c>
      <c r="H26" s="109">
        <f t="shared" si="7"/>
        <v>532.7395803689443</v>
      </c>
      <c r="I26" s="110">
        <f t="shared" si="7"/>
        <v>735.46933522083259</v>
      </c>
      <c r="J26" s="116">
        <f t="shared" si="7"/>
        <v>390.78460424927658</v>
      </c>
      <c r="K26" s="109">
        <f t="shared" si="7"/>
        <v>516.10058566603641</v>
      </c>
      <c r="L26" s="109">
        <f t="shared" si="7"/>
        <v>655.14650707221324</v>
      </c>
      <c r="M26" s="110">
        <f t="shared" si="7"/>
        <v>899.74424821073194</v>
      </c>
      <c r="N26" s="114">
        <f t="shared" si="7"/>
        <v>464.44440068515217</v>
      </c>
      <c r="O26" s="109">
        <f t="shared" si="7"/>
        <v>617.31192806461547</v>
      </c>
      <c r="P26" s="109">
        <f t="shared" si="7"/>
        <v>776.78357889055599</v>
      </c>
      <c r="Q26" s="109">
        <f t="shared" si="7"/>
        <v>1061.0049426136604</v>
      </c>
      <c r="R26" s="153">
        <v>1200</v>
      </c>
      <c r="S26" s="116">
        <f t="shared" si="8"/>
        <v>537.32883084275534</v>
      </c>
      <c r="T26" s="109">
        <f t="shared" si="8"/>
        <v>715.96504298138461</v>
      </c>
      <c r="U26" s="109">
        <f t="shared" si="8"/>
        <v>896.88094093904635</v>
      </c>
      <c r="V26" s="110">
        <f t="shared" si="8"/>
        <v>1224.364194634263</v>
      </c>
      <c r="W26" s="116">
        <f t="shared" si="8"/>
        <v>750.20010281694829</v>
      </c>
      <c r="X26" s="109">
        <f t="shared" si="8"/>
        <v>1008.2207380401833</v>
      </c>
      <c r="Y26" s="109">
        <f t="shared" si="8"/>
        <v>1245.7929680169982</v>
      </c>
      <c r="Z26" s="109">
        <f t="shared" si="8"/>
        <v>1696.2517897326775</v>
      </c>
      <c r="AA26" s="196"/>
      <c r="AB26" s="196"/>
      <c r="AC26" s="196"/>
      <c r="AD26" s="196"/>
      <c r="AE26" s="196"/>
      <c r="AF26" s="196"/>
      <c r="AG26" s="196"/>
      <c r="AH26" s="201"/>
      <c r="AL26" s="269"/>
      <c r="AM26" s="269"/>
      <c r="AN26" s="269"/>
    </row>
    <row r="27" spans="1:57" ht="15.75" thickBot="1" x14ac:dyDescent="0.3">
      <c r="A27" s="129">
        <v>1300</v>
      </c>
      <c r="B27" s="117">
        <f t="shared" si="7"/>
        <v>261.23382192126741</v>
      </c>
      <c r="C27" s="111">
        <f t="shared" si="7"/>
        <v>341.40750054059379</v>
      </c>
      <c r="D27" s="111">
        <f t="shared" si="7"/>
        <v>441.19100363646794</v>
      </c>
      <c r="E27" s="112">
        <f t="shared" si="7"/>
        <v>611.71013978774295</v>
      </c>
      <c r="F27" s="117">
        <f t="shared" si="7"/>
        <v>342.71189499638945</v>
      </c>
      <c r="G27" s="111">
        <f t="shared" si="7"/>
        <v>451.06933238495373</v>
      </c>
      <c r="H27" s="111">
        <f t="shared" si="7"/>
        <v>577.13454539968961</v>
      </c>
      <c r="I27" s="112">
        <f t="shared" si="7"/>
        <v>796.75844648923533</v>
      </c>
      <c r="J27" s="117">
        <f t="shared" si="7"/>
        <v>423.34998793671627</v>
      </c>
      <c r="K27" s="111">
        <f t="shared" si="7"/>
        <v>559.10896780487269</v>
      </c>
      <c r="L27" s="111">
        <f t="shared" si="7"/>
        <v>709.74204932823102</v>
      </c>
      <c r="M27" s="112">
        <f t="shared" si="7"/>
        <v>974.72293556162617</v>
      </c>
      <c r="N27" s="115">
        <f t="shared" si="7"/>
        <v>503.14810074224818</v>
      </c>
      <c r="O27" s="111">
        <f t="shared" si="7"/>
        <v>668.75458873666673</v>
      </c>
      <c r="P27" s="111">
        <f t="shared" si="7"/>
        <v>841.51554379810239</v>
      </c>
      <c r="Q27" s="111">
        <f t="shared" si="7"/>
        <v>1149.4220211647987</v>
      </c>
      <c r="R27" s="154">
        <v>1300</v>
      </c>
      <c r="S27" s="117">
        <f t="shared" si="8"/>
        <v>582.10623341298492</v>
      </c>
      <c r="T27" s="111">
        <f t="shared" si="8"/>
        <v>775.6287965631667</v>
      </c>
      <c r="U27" s="111">
        <f t="shared" si="8"/>
        <v>971.62101935063356</v>
      </c>
      <c r="V27" s="112">
        <f t="shared" si="8"/>
        <v>1326.3945441871181</v>
      </c>
      <c r="W27" s="117">
        <f t="shared" si="8"/>
        <v>812.71677805169395</v>
      </c>
      <c r="X27" s="111">
        <f t="shared" si="8"/>
        <v>1092.2391328768651</v>
      </c>
      <c r="Y27" s="111">
        <f t="shared" si="8"/>
        <v>1349.6090486850815</v>
      </c>
      <c r="Z27" s="111">
        <f t="shared" si="8"/>
        <v>1837.606105543734</v>
      </c>
      <c r="AA27" s="198"/>
      <c r="AB27" s="198"/>
      <c r="AC27" s="198"/>
      <c r="AD27" s="198"/>
      <c r="AE27" s="198"/>
      <c r="AF27" s="198"/>
      <c r="AG27" s="198"/>
      <c r="AH27" s="202"/>
    </row>
    <row r="28" spans="1:57" ht="15.75" thickBot="1" x14ac:dyDescent="0.3">
      <c r="A28" s="130">
        <v>1400</v>
      </c>
      <c r="B28" s="116">
        <f t="shared" si="7"/>
        <v>281.32873129982642</v>
      </c>
      <c r="C28" s="109">
        <f t="shared" si="7"/>
        <v>367.66961596679334</v>
      </c>
      <c r="D28" s="109">
        <f t="shared" si="7"/>
        <v>475.1287731469655</v>
      </c>
      <c r="E28" s="110">
        <f t="shared" si="7"/>
        <v>658.7647659252616</v>
      </c>
      <c r="F28" s="116">
        <f t="shared" si="7"/>
        <v>369.07434845765016</v>
      </c>
      <c r="G28" s="109">
        <f t="shared" si="7"/>
        <v>485.76697333764247</v>
      </c>
      <c r="H28" s="109">
        <f t="shared" si="7"/>
        <v>621.52951043043504</v>
      </c>
      <c r="I28" s="110">
        <f t="shared" si="7"/>
        <v>858.04755775763806</v>
      </c>
      <c r="J28" s="116">
        <f t="shared" si="7"/>
        <v>455.91537162415602</v>
      </c>
      <c r="K28" s="109">
        <f t="shared" si="7"/>
        <v>602.11734994370909</v>
      </c>
      <c r="L28" s="109">
        <f t="shared" si="7"/>
        <v>764.3375915842488</v>
      </c>
      <c r="M28" s="110">
        <f t="shared" si="7"/>
        <v>1049.7016229125206</v>
      </c>
      <c r="N28" s="114">
        <f t="shared" si="7"/>
        <v>541.85180079934423</v>
      </c>
      <c r="O28" s="109">
        <f t="shared" si="7"/>
        <v>720.19724940871799</v>
      </c>
      <c r="P28" s="109">
        <f t="shared" si="7"/>
        <v>906.24750870564867</v>
      </c>
      <c r="Q28" s="109">
        <f t="shared" si="7"/>
        <v>1237.839099715937</v>
      </c>
      <c r="R28" s="153">
        <v>1400</v>
      </c>
      <c r="S28" s="116">
        <f t="shared" si="8"/>
        <v>626.8836359832145</v>
      </c>
      <c r="T28" s="109">
        <f t="shared" si="8"/>
        <v>835.29255014494879</v>
      </c>
      <c r="U28" s="109">
        <f t="shared" si="8"/>
        <v>1046.3610977622207</v>
      </c>
      <c r="V28" s="110">
        <f t="shared" si="8"/>
        <v>1428.4248937399734</v>
      </c>
      <c r="W28" s="116">
        <f t="shared" si="8"/>
        <v>875.23345328643961</v>
      </c>
      <c r="X28" s="109">
        <f t="shared" si="8"/>
        <v>1176.2575277135472</v>
      </c>
      <c r="Y28" s="109">
        <f t="shared" si="8"/>
        <v>1453.4251293531647</v>
      </c>
      <c r="Z28" s="109">
        <f t="shared" si="8"/>
        <v>1978.9604213547905</v>
      </c>
      <c r="AA28" s="196"/>
      <c r="AB28" s="196"/>
      <c r="AC28" s="196"/>
      <c r="AD28" s="196"/>
      <c r="AE28" s="196"/>
      <c r="AF28" s="196"/>
      <c r="AG28" s="196"/>
      <c r="AH28" s="201"/>
    </row>
    <row r="29" spans="1:57" ht="15.75" thickBot="1" x14ac:dyDescent="0.3">
      <c r="A29" s="186">
        <v>1500</v>
      </c>
      <c r="B29" s="187">
        <f t="shared" si="7"/>
        <v>301.42364067838548</v>
      </c>
      <c r="C29" s="188">
        <f t="shared" si="7"/>
        <v>393.93173139299284</v>
      </c>
      <c r="D29" s="188">
        <f t="shared" si="7"/>
        <v>509.066542657463</v>
      </c>
      <c r="E29" s="189">
        <f t="shared" si="7"/>
        <v>705.81939206278025</v>
      </c>
      <c r="F29" s="187">
        <f t="shared" si="7"/>
        <v>395.43680191891087</v>
      </c>
      <c r="G29" s="188">
        <f t="shared" si="7"/>
        <v>520.46461429033116</v>
      </c>
      <c r="H29" s="188">
        <f t="shared" si="7"/>
        <v>665.92447546118035</v>
      </c>
      <c r="I29" s="189">
        <f t="shared" si="7"/>
        <v>919.33666902604079</v>
      </c>
      <c r="J29" s="187">
        <f t="shared" si="7"/>
        <v>488.48075531159571</v>
      </c>
      <c r="K29" s="188">
        <f t="shared" si="7"/>
        <v>645.12573208254548</v>
      </c>
      <c r="L29" s="188">
        <f t="shared" si="7"/>
        <v>818.93313384026658</v>
      </c>
      <c r="M29" s="189">
        <f t="shared" si="7"/>
        <v>1124.6803102634149</v>
      </c>
      <c r="N29" s="190">
        <f t="shared" si="7"/>
        <v>580.55550085644018</v>
      </c>
      <c r="O29" s="188">
        <f t="shared" si="7"/>
        <v>771.63991008076937</v>
      </c>
      <c r="P29" s="188">
        <f t="shared" si="7"/>
        <v>970.97947361319507</v>
      </c>
      <c r="Q29" s="188">
        <f t="shared" si="7"/>
        <v>1326.2561782670755</v>
      </c>
      <c r="R29" s="186">
        <v>1500</v>
      </c>
      <c r="S29" s="187">
        <f t="shared" si="8"/>
        <v>671.66103855344409</v>
      </c>
      <c r="T29" s="188">
        <f t="shared" si="8"/>
        <v>894.95630372673077</v>
      </c>
      <c r="U29" s="188">
        <f t="shared" si="8"/>
        <v>1121.101176173808</v>
      </c>
      <c r="V29" s="189">
        <f t="shared" si="8"/>
        <v>1530.4552432928285</v>
      </c>
      <c r="W29" s="187">
        <f t="shared" si="8"/>
        <v>937.75012852118539</v>
      </c>
      <c r="X29" s="188">
        <f t="shared" si="8"/>
        <v>1260.2759225502291</v>
      </c>
      <c r="Y29" s="188">
        <f t="shared" si="8"/>
        <v>1557.2412100212478</v>
      </c>
      <c r="Z29" s="188">
        <f t="shared" si="8"/>
        <v>2120.314737165847</v>
      </c>
      <c r="AA29" s="198"/>
      <c r="AB29" s="198"/>
      <c r="AC29" s="198"/>
      <c r="AD29" s="198"/>
      <c r="AE29" s="198"/>
      <c r="AF29" s="198"/>
      <c r="AG29" s="198"/>
      <c r="AH29" s="202"/>
    </row>
    <row r="30" spans="1:57" ht="16.5" thickTop="1" thickBot="1" x14ac:dyDescent="0.3">
      <c r="A30" s="171">
        <v>1600</v>
      </c>
      <c r="B30" s="172">
        <f t="shared" si="7"/>
        <v>321.51855005694449</v>
      </c>
      <c r="C30" s="173">
        <f t="shared" si="7"/>
        <v>420.19384681919234</v>
      </c>
      <c r="D30" s="173">
        <f t="shared" si="7"/>
        <v>543.00431216796051</v>
      </c>
      <c r="E30" s="174">
        <f t="shared" si="7"/>
        <v>752.87401820029891</v>
      </c>
      <c r="F30" s="172">
        <f t="shared" si="7"/>
        <v>421.79925538017164</v>
      </c>
      <c r="G30" s="173">
        <f t="shared" si="7"/>
        <v>555.1622552430199</v>
      </c>
      <c r="H30" s="173">
        <f t="shared" si="7"/>
        <v>710.31944049192577</v>
      </c>
      <c r="I30" s="174">
        <f t="shared" si="7"/>
        <v>980.62578029444353</v>
      </c>
      <c r="J30" s="172">
        <f t="shared" si="7"/>
        <v>521.04613899903541</v>
      </c>
      <c r="K30" s="173">
        <f t="shared" si="7"/>
        <v>688.13411422138188</v>
      </c>
      <c r="L30" s="173">
        <f t="shared" si="7"/>
        <v>873.52867609628436</v>
      </c>
      <c r="M30" s="174">
        <f t="shared" si="7"/>
        <v>1199.6589976143091</v>
      </c>
      <c r="N30" s="175">
        <f t="shared" si="7"/>
        <v>619.25920091353623</v>
      </c>
      <c r="O30" s="173">
        <f t="shared" si="7"/>
        <v>823.08257075282063</v>
      </c>
      <c r="P30" s="173">
        <f t="shared" si="7"/>
        <v>1035.7114385207415</v>
      </c>
      <c r="Q30" s="173">
        <f t="shared" si="7"/>
        <v>1414.6732568182138</v>
      </c>
      <c r="R30" s="171">
        <v>1600</v>
      </c>
      <c r="S30" s="172">
        <f t="shared" si="8"/>
        <v>716.43844112367367</v>
      </c>
      <c r="T30" s="173">
        <f t="shared" si="8"/>
        <v>954.62005730851286</v>
      </c>
      <c r="U30" s="173">
        <f t="shared" si="8"/>
        <v>1195.8412545853951</v>
      </c>
      <c r="V30" s="174">
        <f t="shared" si="8"/>
        <v>1632.4855928456839</v>
      </c>
      <c r="W30" s="172">
        <f t="shared" si="8"/>
        <v>1000.2668037559311</v>
      </c>
      <c r="X30" s="173">
        <f t="shared" si="8"/>
        <v>1344.2943173869112</v>
      </c>
      <c r="Y30" s="173">
        <f t="shared" si="8"/>
        <v>1661.057290689331</v>
      </c>
      <c r="Z30" s="173">
        <f t="shared" si="8"/>
        <v>2261.6690529769035</v>
      </c>
      <c r="AA30" s="196"/>
      <c r="AB30" s="196"/>
      <c r="AC30" s="196"/>
      <c r="AD30" s="196"/>
      <c r="AE30" s="196"/>
      <c r="AF30" s="196"/>
      <c r="AG30" s="196"/>
      <c r="AH30" s="201"/>
    </row>
    <row r="31" spans="1:57" ht="15.75" thickBot="1" x14ac:dyDescent="0.3">
      <c r="A31" s="129">
        <v>1700</v>
      </c>
      <c r="B31" s="117">
        <f t="shared" si="7"/>
        <v>341.6134594355035</v>
      </c>
      <c r="C31" s="111">
        <f t="shared" si="7"/>
        <v>446.4559622453919</v>
      </c>
      <c r="D31" s="111">
        <f t="shared" si="7"/>
        <v>576.94208167845807</v>
      </c>
      <c r="E31" s="112">
        <f t="shared" si="7"/>
        <v>799.92864433781767</v>
      </c>
      <c r="F31" s="117">
        <f t="shared" si="7"/>
        <v>448.16170884143236</v>
      </c>
      <c r="G31" s="111">
        <f t="shared" si="7"/>
        <v>589.85989619570864</v>
      </c>
      <c r="H31" s="111">
        <f t="shared" si="7"/>
        <v>754.71440552267109</v>
      </c>
      <c r="I31" s="112">
        <f t="shared" si="7"/>
        <v>1041.9148915628462</v>
      </c>
      <c r="J31" s="117">
        <f t="shared" si="7"/>
        <v>553.61152268647515</v>
      </c>
      <c r="K31" s="111">
        <f t="shared" si="7"/>
        <v>731.14249636021816</v>
      </c>
      <c r="L31" s="111">
        <f t="shared" si="7"/>
        <v>928.12421835230214</v>
      </c>
      <c r="M31" s="112">
        <f t="shared" si="7"/>
        <v>1274.6376849652036</v>
      </c>
      <c r="N31" s="115">
        <f t="shared" si="7"/>
        <v>657.96290097063218</v>
      </c>
      <c r="O31" s="111">
        <f t="shared" si="7"/>
        <v>874.52523142487189</v>
      </c>
      <c r="P31" s="111">
        <f t="shared" si="7"/>
        <v>1100.4434034282876</v>
      </c>
      <c r="Q31" s="111">
        <f t="shared" si="7"/>
        <v>1503.0903353693523</v>
      </c>
      <c r="R31" s="154">
        <v>1700</v>
      </c>
      <c r="S31" s="117">
        <f t="shared" si="8"/>
        <v>761.21584369390337</v>
      </c>
      <c r="T31" s="111">
        <f t="shared" si="8"/>
        <v>1014.2838108902949</v>
      </c>
      <c r="U31" s="111">
        <f t="shared" si="8"/>
        <v>1270.5813329969824</v>
      </c>
      <c r="V31" s="112">
        <f t="shared" si="8"/>
        <v>1734.515942398539</v>
      </c>
      <c r="W31" s="117">
        <f t="shared" si="8"/>
        <v>1062.7834789906767</v>
      </c>
      <c r="X31" s="111">
        <f t="shared" si="8"/>
        <v>1428.3127122235931</v>
      </c>
      <c r="Y31" s="111">
        <f t="shared" si="8"/>
        <v>1764.8733713574143</v>
      </c>
      <c r="Z31" s="111">
        <f t="shared" si="8"/>
        <v>2403.02336878796</v>
      </c>
      <c r="AA31" s="198"/>
      <c r="AB31" s="198"/>
      <c r="AC31" s="198"/>
      <c r="AD31" s="198"/>
      <c r="AE31" s="198"/>
      <c r="AF31" s="198"/>
      <c r="AG31" s="198"/>
      <c r="AH31" s="202"/>
    </row>
    <row r="32" spans="1:57" ht="15.75" thickBot="1" x14ac:dyDescent="0.3">
      <c r="A32" s="130">
        <v>1800</v>
      </c>
      <c r="B32" s="116">
        <f t="shared" si="7"/>
        <v>361.70836881406257</v>
      </c>
      <c r="C32" s="109">
        <f t="shared" si="7"/>
        <v>472.7180776715914</v>
      </c>
      <c r="D32" s="109">
        <f t="shared" si="7"/>
        <v>610.87985118895563</v>
      </c>
      <c r="E32" s="110">
        <f t="shared" si="7"/>
        <v>846.98327047533633</v>
      </c>
      <c r="F32" s="116">
        <f t="shared" si="7"/>
        <v>474.52416230269307</v>
      </c>
      <c r="G32" s="109">
        <f t="shared" si="7"/>
        <v>624.55753714839739</v>
      </c>
      <c r="H32" s="109">
        <f t="shared" si="7"/>
        <v>799.10937055341651</v>
      </c>
      <c r="I32" s="110">
        <f t="shared" si="7"/>
        <v>1103.204002831249</v>
      </c>
      <c r="J32" s="116">
        <f t="shared" si="7"/>
        <v>586.1769063739149</v>
      </c>
      <c r="K32" s="109">
        <f t="shared" si="7"/>
        <v>774.15087849905456</v>
      </c>
      <c r="L32" s="109">
        <f t="shared" si="7"/>
        <v>982.71976060831992</v>
      </c>
      <c r="M32" s="110">
        <f t="shared" si="7"/>
        <v>1349.6163723160978</v>
      </c>
      <c r="N32" s="114">
        <f t="shared" si="7"/>
        <v>696.66660102772823</v>
      </c>
      <c r="O32" s="109">
        <f t="shared" si="7"/>
        <v>925.96789209692315</v>
      </c>
      <c r="P32" s="109">
        <f t="shared" si="7"/>
        <v>1165.175368335834</v>
      </c>
      <c r="Q32" s="109">
        <f t="shared" si="7"/>
        <v>1591.5074139204905</v>
      </c>
      <c r="R32" s="153">
        <v>1800</v>
      </c>
      <c r="S32" s="116">
        <f t="shared" si="8"/>
        <v>805.99324626413295</v>
      </c>
      <c r="T32" s="109">
        <f t="shared" si="8"/>
        <v>1073.9475644720769</v>
      </c>
      <c r="U32" s="109">
        <f t="shared" si="8"/>
        <v>1345.3214114085695</v>
      </c>
      <c r="V32" s="110">
        <f t="shared" si="8"/>
        <v>1836.5462919513943</v>
      </c>
      <c r="W32" s="116">
        <f t="shared" si="8"/>
        <v>1125.3001542254224</v>
      </c>
      <c r="X32" s="109">
        <f t="shared" si="8"/>
        <v>1512.3311070602749</v>
      </c>
      <c r="Y32" s="109">
        <f t="shared" si="8"/>
        <v>1868.6894520254973</v>
      </c>
      <c r="Z32" s="109">
        <f t="shared" si="8"/>
        <v>2544.3776845990164</v>
      </c>
      <c r="AA32" s="196"/>
      <c r="AB32" s="196"/>
      <c r="AC32" s="196"/>
      <c r="AD32" s="196"/>
      <c r="AE32" s="196"/>
      <c r="AF32" s="196"/>
      <c r="AG32" s="196"/>
      <c r="AH32" s="201"/>
    </row>
    <row r="33" spans="1:34" ht="15.75" thickBot="1" x14ac:dyDescent="0.3">
      <c r="A33" s="129">
        <v>1900</v>
      </c>
      <c r="B33" s="117">
        <f t="shared" si="7"/>
        <v>381.80327819262158</v>
      </c>
      <c r="C33" s="111">
        <f t="shared" si="7"/>
        <v>498.9801930977909</v>
      </c>
      <c r="D33" s="111">
        <f t="shared" si="7"/>
        <v>644.81762069945319</v>
      </c>
      <c r="E33" s="112">
        <f t="shared" si="7"/>
        <v>894.03789661285498</v>
      </c>
      <c r="F33" s="117">
        <f t="shared" si="7"/>
        <v>500.88661576395378</v>
      </c>
      <c r="G33" s="111">
        <f t="shared" si="7"/>
        <v>659.25517810108613</v>
      </c>
      <c r="H33" s="111">
        <f t="shared" si="7"/>
        <v>843.50433558416182</v>
      </c>
      <c r="I33" s="112">
        <f t="shared" si="7"/>
        <v>1164.4931140996516</v>
      </c>
      <c r="J33" s="117">
        <f t="shared" si="7"/>
        <v>618.74229006135454</v>
      </c>
      <c r="K33" s="111">
        <f t="shared" si="7"/>
        <v>817.15926063789095</v>
      </c>
      <c r="L33" s="111">
        <f t="shared" si="7"/>
        <v>1037.3153028643376</v>
      </c>
      <c r="M33" s="112">
        <f t="shared" si="7"/>
        <v>1424.5950596669923</v>
      </c>
      <c r="N33" s="115">
        <f t="shared" si="7"/>
        <v>735.37030108482429</v>
      </c>
      <c r="O33" s="111">
        <f t="shared" si="7"/>
        <v>977.41055276897453</v>
      </c>
      <c r="P33" s="111">
        <f t="shared" si="7"/>
        <v>1229.9073332433804</v>
      </c>
      <c r="Q33" s="111">
        <f t="shared" si="7"/>
        <v>1679.9244924716288</v>
      </c>
      <c r="R33" s="154">
        <v>1900</v>
      </c>
      <c r="S33" s="117">
        <f t="shared" si="8"/>
        <v>850.77064883436253</v>
      </c>
      <c r="T33" s="111">
        <f t="shared" si="8"/>
        <v>1133.6113180538589</v>
      </c>
      <c r="U33" s="111">
        <f t="shared" si="8"/>
        <v>1420.0614898201568</v>
      </c>
      <c r="V33" s="112">
        <f t="shared" si="8"/>
        <v>1938.5766415042494</v>
      </c>
      <c r="W33" s="117">
        <f t="shared" si="8"/>
        <v>1187.816829460168</v>
      </c>
      <c r="X33" s="111">
        <f t="shared" si="8"/>
        <v>1596.349501896957</v>
      </c>
      <c r="Y33" s="111">
        <f t="shared" si="8"/>
        <v>1972.5055326935806</v>
      </c>
      <c r="Z33" s="111">
        <f t="shared" si="8"/>
        <v>2685.7320004100729</v>
      </c>
      <c r="AA33" s="198"/>
      <c r="AB33" s="198"/>
      <c r="AC33" s="198"/>
      <c r="AD33" s="198"/>
      <c r="AE33" s="198"/>
      <c r="AF33" s="198"/>
      <c r="AG33" s="198"/>
      <c r="AH33" s="202"/>
    </row>
    <row r="34" spans="1:34" ht="15.75" thickBot="1" x14ac:dyDescent="0.3">
      <c r="A34" s="181">
        <v>2000</v>
      </c>
      <c r="B34" s="182">
        <f t="shared" si="7"/>
        <v>401.89818757118064</v>
      </c>
      <c r="C34" s="183">
        <f t="shared" si="7"/>
        <v>525.24230852399046</v>
      </c>
      <c r="D34" s="183">
        <f t="shared" si="7"/>
        <v>678.75539020995063</v>
      </c>
      <c r="E34" s="184">
        <f t="shared" si="7"/>
        <v>941.09252275037375</v>
      </c>
      <c r="F34" s="182">
        <f t="shared" si="7"/>
        <v>527.2490692252145</v>
      </c>
      <c r="G34" s="183">
        <f t="shared" si="7"/>
        <v>693.95281905377487</v>
      </c>
      <c r="H34" s="183">
        <f t="shared" si="7"/>
        <v>887.89930061490713</v>
      </c>
      <c r="I34" s="184">
        <f t="shared" si="7"/>
        <v>1225.7822253680545</v>
      </c>
      <c r="J34" s="182">
        <f t="shared" si="7"/>
        <v>651.30767374879429</v>
      </c>
      <c r="K34" s="183">
        <f t="shared" si="7"/>
        <v>860.16764277672735</v>
      </c>
      <c r="L34" s="183">
        <f t="shared" si="7"/>
        <v>1091.9108451203554</v>
      </c>
      <c r="M34" s="184">
        <f t="shared" si="7"/>
        <v>1499.5737470178865</v>
      </c>
      <c r="N34" s="185">
        <f t="shared" si="7"/>
        <v>774.07400114192023</v>
      </c>
      <c r="O34" s="183">
        <f t="shared" si="7"/>
        <v>1028.8532134410257</v>
      </c>
      <c r="P34" s="183">
        <f t="shared" si="7"/>
        <v>1294.6392981509266</v>
      </c>
      <c r="Q34" s="183">
        <f t="shared" si="7"/>
        <v>1768.3415710227673</v>
      </c>
      <c r="R34" s="181">
        <v>2000</v>
      </c>
      <c r="S34" s="182">
        <f t="shared" si="8"/>
        <v>895.54805140459212</v>
      </c>
      <c r="T34" s="183">
        <f t="shared" si="8"/>
        <v>1193.2750716356411</v>
      </c>
      <c r="U34" s="183">
        <f t="shared" si="8"/>
        <v>1494.8015682317439</v>
      </c>
      <c r="V34" s="184">
        <f t="shared" si="8"/>
        <v>2040.6069910571048</v>
      </c>
      <c r="W34" s="182">
        <f t="shared" si="8"/>
        <v>1250.3335046949137</v>
      </c>
      <c r="X34" s="183">
        <f t="shared" si="8"/>
        <v>1680.3678967336389</v>
      </c>
      <c r="Y34" s="183">
        <f t="shared" si="8"/>
        <v>2076.3216133616638</v>
      </c>
      <c r="Z34" s="183">
        <f t="shared" si="8"/>
        <v>2827.0863162211294</v>
      </c>
      <c r="AA34" s="196"/>
      <c r="AB34" s="196"/>
      <c r="AC34" s="196"/>
      <c r="AD34" s="196"/>
      <c r="AE34" s="196"/>
      <c r="AF34" s="196"/>
      <c r="AG34" s="196"/>
      <c r="AH34" s="201"/>
    </row>
    <row r="35" spans="1:34" ht="16.5" thickTop="1" thickBot="1" x14ac:dyDescent="0.3">
      <c r="A35" s="176">
        <v>2100</v>
      </c>
      <c r="B35" s="177">
        <f t="shared" si="7"/>
        <v>421.99309694973965</v>
      </c>
      <c r="C35" s="178">
        <f t="shared" si="7"/>
        <v>551.50442395019002</v>
      </c>
      <c r="D35" s="178">
        <f t="shared" si="7"/>
        <v>712.69315972044819</v>
      </c>
      <c r="E35" s="179">
        <f t="shared" si="7"/>
        <v>988.1471488878924</v>
      </c>
      <c r="F35" s="177">
        <f t="shared" si="7"/>
        <v>553.61152268647527</v>
      </c>
      <c r="G35" s="178">
        <f t="shared" si="7"/>
        <v>728.65046000646362</v>
      </c>
      <c r="H35" s="178">
        <f t="shared" si="7"/>
        <v>932.29426564565256</v>
      </c>
      <c r="I35" s="179">
        <f t="shared" si="7"/>
        <v>1287.0713366364571</v>
      </c>
      <c r="J35" s="177">
        <f t="shared" si="7"/>
        <v>683.87305743623403</v>
      </c>
      <c r="K35" s="178">
        <f t="shared" si="7"/>
        <v>903.17602491556363</v>
      </c>
      <c r="L35" s="178">
        <f t="shared" si="7"/>
        <v>1146.5063873763731</v>
      </c>
      <c r="M35" s="179">
        <f t="shared" si="7"/>
        <v>1574.5524343687807</v>
      </c>
      <c r="N35" s="180">
        <f t="shared" si="7"/>
        <v>812.77770119901629</v>
      </c>
      <c r="O35" s="178">
        <f t="shared" si="7"/>
        <v>1080.2958741130772</v>
      </c>
      <c r="P35" s="178">
        <f t="shared" si="7"/>
        <v>1359.371263058473</v>
      </c>
      <c r="Q35" s="178">
        <f t="shared" si="7"/>
        <v>1856.7586495739056</v>
      </c>
      <c r="R35" s="176">
        <v>2100</v>
      </c>
      <c r="S35" s="177">
        <f t="shared" ref="S35:Z44" si="9">S$24/1000*$R35</f>
        <v>940.32545397482181</v>
      </c>
      <c r="T35" s="178">
        <f t="shared" si="9"/>
        <v>1252.9388252174231</v>
      </c>
      <c r="U35" s="178">
        <f t="shared" si="9"/>
        <v>1569.5416466433312</v>
      </c>
      <c r="V35" s="179">
        <f t="shared" si="9"/>
        <v>2142.6373406099601</v>
      </c>
      <c r="W35" s="177">
        <f t="shared" si="9"/>
        <v>1312.8501799296594</v>
      </c>
      <c r="X35" s="178">
        <f t="shared" si="9"/>
        <v>1764.3862915703207</v>
      </c>
      <c r="Y35" s="178">
        <f t="shared" si="9"/>
        <v>2180.1376940297469</v>
      </c>
      <c r="Z35" s="178">
        <f t="shared" si="9"/>
        <v>2968.4406320321859</v>
      </c>
      <c r="AA35" s="198"/>
      <c r="AB35" s="198"/>
      <c r="AC35" s="198"/>
      <c r="AD35" s="198"/>
      <c r="AE35" s="198"/>
      <c r="AF35" s="198"/>
      <c r="AG35" s="198"/>
      <c r="AH35" s="202"/>
    </row>
    <row r="36" spans="1:34" ht="15.75" thickBot="1" x14ac:dyDescent="0.3">
      <c r="A36" s="130">
        <v>2200</v>
      </c>
      <c r="B36" s="116">
        <f t="shared" si="7"/>
        <v>442.08800632829866</v>
      </c>
      <c r="C36" s="109">
        <f t="shared" si="7"/>
        <v>577.76653937638946</v>
      </c>
      <c r="D36" s="109">
        <f t="shared" si="7"/>
        <v>746.63092923094575</v>
      </c>
      <c r="E36" s="110">
        <f t="shared" si="7"/>
        <v>1035.2017750254111</v>
      </c>
      <c r="F36" s="116">
        <f t="shared" si="7"/>
        <v>579.97397614773593</v>
      </c>
      <c r="G36" s="109">
        <f t="shared" si="7"/>
        <v>763.34810095915248</v>
      </c>
      <c r="H36" s="109">
        <f t="shared" si="7"/>
        <v>976.68923067639787</v>
      </c>
      <c r="I36" s="110">
        <f t="shared" si="7"/>
        <v>1348.3604479048597</v>
      </c>
      <c r="J36" s="116">
        <f t="shared" si="7"/>
        <v>716.43844112367367</v>
      </c>
      <c r="K36" s="109">
        <f t="shared" si="7"/>
        <v>946.18440705440003</v>
      </c>
      <c r="L36" s="109">
        <f t="shared" si="7"/>
        <v>1201.1019296323909</v>
      </c>
      <c r="M36" s="110">
        <f t="shared" si="7"/>
        <v>1649.5311217196752</v>
      </c>
      <c r="N36" s="114">
        <f t="shared" si="7"/>
        <v>851.48140125611224</v>
      </c>
      <c r="O36" s="109">
        <f t="shared" si="7"/>
        <v>1131.7385347851284</v>
      </c>
      <c r="P36" s="109">
        <f t="shared" si="7"/>
        <v>1424.1032279660194</v>
      </c>
      <c r="Q36" s="109">
        <f t="shared" si="7"/>
        <v>1945.1757281250439</v>
      </c>
      <c r="R36" s="153">
        <v>2200</v>
      </c>
      <c r="S36" s="116">
        <f t="shared" si="9"/>
        <v>985.1028565450514</v>
      </c>
      <c r="T36" s="109">
        <f t="shared" si="9"/>
        <v>1312.6025787992053</v>
      </c>
      <c r="U36" s="109">
        <f t="shared" si="9"/>
        <v>1644.2817250549183</v>
      </c>
      <c r="V36" s="110">
        <f t="shared" si="9"/>
        <v>2244.6676901628152</v>
      </c>
      <c r="W36" s="116">
        <f t="shared" si="9"/>
        <v>1375.3668551644053</v>
      </c>
      <c r="X36" s="109">
        <f t="shared" si="9"/>
        <v>1848.4046864070028</v>
      </c>
      <c r="Y36" s="109">
        <f t="shared" si="9"/>
        <v>2283.9537746978303</v>
      </c>
      <c r="Z36" s="109">
        <f t="shared" si="9"/>
        <v>3109.794947843242</v>
      </c>
      <c r="AA36" s="196"/>
      <c r="AB36" s="196"/>
      <c r="AC36" s="196"/>
      <c r="AD36" s="196"/>
      <c r="AE36" s="196"/>
      <c r="AF36" s="196"/>
      <c r="AG36" s="196"/>
      <c r="AH36" s="201"/>
    </row>
    <row r="37" spans="1:34" ht="15.75" thickBot="1" x14ac:dyDescent="0.3">
      <c r="A37" s="129">
        <v>2300</v>
      </c>
      <c r="B37" s="117">
        <f t="shared" si="7"/>
        <v>462.18291570685773</v>
      </c>
      <c r="C37" s="111">
        <f t="shared" si="7"/>
        <v>604.02865480258902</v>
      </c>
      <c r="D37" s="111">
        <f t="shared" si="7"/>
        <v>780.56869874144331</v>
      </c>
      <c r="E37" s="112">
        <f t="shared" si="7"/>
        <v>1082.2564011629297</v>
      </c>
      <c r="F37" s="117">
        <f t="shared" si="7"/>
        <v>606.3364296089967</v>
      </c>
      <c r="G37" s="111">
        <f t="shared" si="7"/>
        <v>798.04574191184122</v>
      </c>
      <c r="H37" s="111">
        <f t="shared" si="7"/>
        <v>1021.0841957071433</v>
      </c>
      <c r="I37" s="112">
        <f t="shared" si="7"/>
        <v>1409.6495591732626</v>
      </c>
      <c r="J37" s="117">
        <f t="shared" si="7"/>
        <v>749.00382481111342</v>
      </c>
      <c r="K37" s="111">
        <f t="shared" si="7"/>
        <v>989.19278919323642</v>
      </c>
      <c r="L37" s="111">
        <f t="shared" si="7"/>
        <v>1255.6974718884087</v>
      </c>
      <c r="M37" s="112">
        <f t="shared" si="7"/>
        <v>1724.5098090705694</v>
      </c>
      <c r="N37" s="115">
        <f t="shared" si="7"/>
        <v>890.18510131320829</v>
      </c>
      <c r="O37" s="111">
        <f t="shared" si="7"/>
        <v>1183.1811954571797</v>
      </c>
      <c r="P37" s="111">
        <f t="shared" si="7"/>
        <v>1488.8351928735658</v>
      </c>
      <c r="Q37" s="111">
        <f t="shared" si="7"/>
        <v>2033.5928066761824</v>
      </c>
      <c r="R37" s="154">
        <v>2300</v>
      </c>
      <c r="S37" s="117">
        <f t="shared" si="9"/>
        <v>1029.880259115281</v>
      </c>
      <c r="T37" s="111">
        <f t="shared" si="9"/>
        <v>1372.2663323809873</v>
      </c>
      <c r="U37" s="111">
        <f t="shared" si="9"/>
        <v>1719.0218034665056</v>
      </c>
      <c r="V37" s="112">
        <f t="shared" si="9"/>
        <v>2346.6980397156703</v>
      </c>
      <c r="W37" s="117">
        <f t="shared" si="9"/>
        <v>1437.8835303991509</v>
      </c>
      <c r="X37" s="111">
        <f t="shared" si="9"/>
        <v>1932.4230812436847</v>
      </c>
      <c r="Y37" s="111">
        <f t="shared" si="9"/>
        <v>2387.7698553659134</v>
      </c>
      <c r="Z37" s="111">
        <f t="shared" si="9"/>
        <v>3251.1492636542985</v>
      </c>
      <c r="AA37" s="198"/>
      <c r="AB37" s="198"/>
      <c r="AC37" s="198"/>
      <c r="AD37" s="198"/>
      <c r="AE37" s="198"/>
      <c r="AF37" s="198"/>
      <c r="AG37" s="198"/>
      <c r="AH37" s="202"/>
    </row>
    <row r="38" spans="1:34" ht="15.75" thickBot="1" x14ac:dyDescent="0.3">
      <c r="A38" s="130">
        <v>2400</v>
      </c>
      <c r="B38" s="116">
        <f t="shared" si="7"/>
        <v>482.27782508541674</v>
      </c>
      <c r="C38" s="109">
        <f t="shared" si="7"/>
        <v>630.29077022878857</v>
      </c>
      <c r="D38" s="109">
        <f t="shared" si="7"/>
        <v>814.50646825194087</v>
      </c>
      <c r="E38" s="110">
        <f t="shared" si="7"/>
        <v>1129.3110273004484</v>
      </c>
      <c r="F38" s="116">
        <f t="shared" si="7"/>
        <v>632.69888307025747</v>
      </c>
      <c r="G38" s="109">
        <f t="shared" si="7"/>
        <v>832.74338286452996</v>
      </c>
      <c r="H38" s="109">
        <f t="shared" si="7"/>
        <v>1065.4791607378886</v>
      </c>
      <c r="I38" s="110">
        <f t="shared" si="7"/>
        <v>1470.9386704416652</v>
      </c>
      <c r="J38" s="116">
        <f t="shared" si="7"/>
        <v>781.56920849855317</v>
      </c>
      <c r="K38" s="109">
        <f t="shared" si="7"/>
        <v>1032.2011713320728</v>
      </c>
      <c r="L38" s="109">
        <f t="shared" si="7"/>
        <v>1310.2930141444265</v>
      </c>
      <c r="M38" s="110">
        <f t="shared" si="7"/>
        <v>1799.4884964214639</v>
      </c>
      <c r="N38" s="114">
        <f t="shared" si="7"/>
        <v>928.88880137030435</v>
      </c>
      <c r="O38" s="109">
        <f t="shared" si="7"/>
        <v>1234.6238561292309</v>
      </c>
      <c r="P38" s="109">
        <f t="shared" si="7"/>
        <v>1553.567157781112</v>
      </c>
      <c r="Q38" s="109">
        <f t="shared" si="7"/>
        <v>2122.0098852273209</v>
      </c>
      <c r="R38" s="153">
        <v>2400</v>
      </c>
      <c r="S38" s="116">
        <f t="shared" si="9"/>
        <v>1074.6576616855107</v>
      </c>
      <c r="T38" s="109">
        <f t="shared" si="9"/>
        <v>1431.9300859627692</v>
      </c>
      <c r="U38" s="109">
        <f t="shared" si="9"/>
        <v>1793.7618818780927</v>
      </c>
      <c r="V38" s="110">
        <f t="shared" si="9"/>
        <v>2448.7283892685259</v>
      </c>
      <c r="W38" s="116">
        <f t="shared" si="9"/>
        <v>1500.4002056338966</v>
      </c>
      <c r="X38" s="109">
        <f t="shared" si="9"/>
        <v>2016.4414760803666</v>
      </c>
      <c r="Y38" s="109">
        <f t="shared" si="9"/>
        <v>2491.5859360339964</v>
      </c>
      <c r="Z38" s="109">
        <f t="shared" si="9"/>
        <v>3392.503579465355</v>
      </c>
      <c r="AA38" s="196"/>
      <c r="AB38" s="196"/>
      <c r="AC38" s="196"/>
      <c r="AD38" s="196"/>
      <c r="AE38" s="196"/>
      <c r="AF38" s="196"/>
      <c r="AG38" s="196"/>
      <c r="AH38" s="201"/>
    </row>
    <row r="39" spans="1:34" ht="15.75" thickBot="1" x14ac:dyDescent="0.3">
      <c r="A39" s="186">
        <v>2500</v>
      </c>
      <c r="B39" s="187">
        <f t="shared" si="7"/>
        <v>502.3727344639758</v>
      </c>
      <c r="C39" s="188">
        <f t="shared" si="7"/>
        <v>656.55288565498802</v>
      </c>
      <c r="D39" s="188">
        <f t="shared" si="7"/>
        <v>848.44423776243832</v>
      </c>
      <c r="E39" s="189">
        <f t="shared" si="7"/>
        <v>1176.365653437967</v>
      </c>
      <c r="F39" s="187">
        <f t="shared" si="7"/>
        <v>659.06133653151812</v>
      </c>
      <c r="G39" s="188">
        <f t="shared" si="7"/>
        <v>867.44102381721871</v>
      </c>
      <c r="H39" s="188">
        <f t="shared" si="7"/>
        <v>1109.874125768634</v>
      </c>
      <c r="I39" s="189">
        <f t="shared" si="7"/>
        <v>1532.227781710068</v>
      </c>
      <c r="J39" s="187">
        <f t="shared" si="7"/>
        <v>814.1345921859928</v>
      </c>
      <c r="K39" s="188">
        <f t="shared" si="7"/>
        <v>1075.2095534709092</v>
      </c>
      <c r="L39" s="188">
        <f t="shared" si="7"/>
        <v>1364.8885564004443</v>
      </c>
      <c r="M39" s="189">
        <f t="shared" si="7"/>
        <v>1874.4671837723581</v>
      </c>
      <c r="N39" s="190">
        <f t="shared" si="7"/>
        <v>967.59250142740029</v>
      </c>
      <c r="O39" s="188">
        <f t="shared" si="7"/>
        <v>1286.0665168012822</v>
      </c>
      <c r="P39" s="188">
        <f t="shared" si="7"/>
        <v>1618.2991226886584</v>
      </c>
      <c r="Q39" s="188">
        <f t="shared" si="7"/>
        <v>2210.4269637784591</v>
      </c>
      <c r="R39" s="186">
        <v>2500</v>
      </c>
      <c r="S39" s="187">
        <f t="shared" si="9"/>
        <v>1119.4350642557401</v>
      </c>
      <c r="T39" s="188">
        <f t="shared" si="9"/>
        <v>1491.5938395445514</v>
      </c>
      <c r="U39" s="188">
        <f t="shared" si="9"/>
        <v>1868.5019602896798</v>
      </c>
      <c r="V39" s="189">
        <f t="shared" si="9"/>
        <v>2550.758738821381</v>
      </c>
      <c r="W39" s="187">
        <f t="shared" si="9"/>
        <v>1562.9168808686422</v>
      </c>
      <c r="X39" s="188">
        <f t="shared" si="9"/>
        <v>2100.4598709170486</v>
      </c>
      <c r="Y39" s="188">
        <f t="shared" si="9"/>
        <v>2595.4020167020799</v>
      </c>
      <c r="Z39" s="188">
        <f t="shared" si="9"/>
        <v>3533.8578952764115</v>
      </c>
      <c r="AA39" s="198"/>
      <c r="AB39" s="198"/>
      <c r="AC39" s="198"/>
      <c r="AD39" s="198"/>
      <c r="AE39" s="198"/>
      <c r="AF39" s="198"/>
      <c r="AG39" s="198"/>
      <c r="AH39" s="202"/>
    </row>
    <row r="40" spans="1:34" ht="16.5" thickTop="1" thickBot="1" x14ac:dyDescent="0.3">
      <c r="A40" s="171">
        <v>2600</v>
      </c>
      <c r="B40" s="172">
        <f>B$24/1000*$A40</f>
        <v>522.46764384253481</v>
      </c>
      <c r="C40" s="173">
        <f t="shared" si="7"/>
        <v>682.81500108118757</v>
      </c>
      <c r="D40" s="173">
        <f t="shared" si="7"/>
        <v>882.38200727293588</v>
      </c>
      <c r="E40" s="174">
        <f t="shared" si="7"/>
        <v>1223.4202795754859</v>
      </c>
      <c r="F40" s="172">
        <f t="shared" si="7"/>
        <v>685.42378999277889</v>
      </c>
      <c r="G40" s="173">
        <f t="shared" si="7"/>
        <v>902.13866476990745</v>
      </c>
      <c r="H40" s="173">
        <f t="shared" si="7"/>
        <v>1154.2690907993792</v>
      </c>
      <c r="I40" s="174">
        <f t="shared" si="7"/>
        <v>1593.5168929784707</v>
      </c>
      <c r="J40" s="172">
        <f t="shared" si="7"/>
        <v>846.69997587343255</v>
      </c>
      <c r="K40" s="173">
        <f t="shared" si="7"/>
        <v>1118.2179356097454</v>
      </c>
      <c r="L40" s="173">
        <f t="shared" si="7"/>
        <v>1419.484098656462</v>
      </c>
      <c r="M40" s="174">
        <f t="shared" si="7"/>
        <v>1949.4458711232523</v>
      </c>
      <c r="N40" s="175">
        <f t="shared" si="7"/>
        <v>1006.2962014844964</v>
      </c>
      <c r="O40" s="173">
        <f t="shared" si="7"/>
        <v>1337.5091774733335</v>
      </c>
      <c r="P40" s="173">
        <f t="shared" si="7"/>
        <v>1683.0310875962048</v>
      </c>
      <c r="Q40" s="173">
        <f t="shared" si="7"/>
        <v>2298.8440423295974</v>
      </c>
      <c r="R40" s="171">
        <v>2600</v>
      </c>
      <c r="S40" s="172">
        <f t="shared" si="9"/>
        <v>1164.2124668259698</v>
      </c>
      <c r="T40" s="173">
        <f t="shared" si="9"/>
        <v>1551.2575931263334</v>
      </c>
      <c r="U40" s="173">
        <f t="shared" si="9"/>
        <v>1943.2420387012671</v>
      </c>
      <c r="V40" s="174">
        <f t="shared" si="9"/>
        <v>2652.7890883742361</v>
      </c>
      <c r="W40" s="172">
        <f t="shared" si="9"/>
        <v>1625.4335561033879</v>
      </c>
      <c r="X40" s="173">
        <f t="shared" si="9"/>
        <v>2184.4782657537303</v>
      </c>
      <c r="Y40" s="173">
        <f t="shared" si="9"/>
        <v>2699.2180973701629</v>
      </c>
      <c r="Z40" s="173">
        <f t="shared" si="9"/>
        <v>3675.2122110874679</v>
      </c>
      <c r="AA40" s="196"/>
      <c r="AB40" s="196"/>
      <c r="AC40" s="196"/>
      <c r="AD40" s="196"/>
      <c r="AE40" s="196"/>
      <c r="AF40" s="196"/>
      <c r="AG40" s="196"/>
      <c r="AH40" s="201"/>
    </row>
    <row r="41" spans="1:34" ht="15.75" thickBot="1" x14ac:dyDescent="0.3">
      <c r="A41" s="129">
        <v>2700</v>
      </c>
      <c r="B41" s="117">
        <f t="shared" ref="B41:Q54" si="10">B$24/1000*$A41</f>
        <v>542.56255322109382</v>
      </c>
      <c r="C41" s="111">
        <f t="shared" si="10"/>
        <v>709.07711650738713</v>
      </c>
      <c r="D41" s="111">
        <f t="shared" si="10"/>
        <v>916.31977678343344</v>
      </c>
      <c r="E41" s="112">
        <f t="shared" si="10"/>
        <v>1270.4749057130045</v>
      </c>
      <c r="F41" s="117">
        <f t="shared" si="10"/>
        <v>711.78624345403966</v>
      </c>
      <c r="G41" s="111">
        <f t="shared" si="10"/>
        <v>936.83630572259619</v>
      </c>
      <c r="H41" s="111">
        <f t="shared" si="10"/>
        <v>1198.6640558301247</v>
      </c>
      <c r="I41" s="112">
        <f t="shared" si="10"/>
        <v>1654.8060042468735</v>
      </c>
      <c r="J41" s="117">
        <f t="shared" si="10"/>
        <v>879.2653595608723</v>
      </c>
      <c r="K41" s="111">
        <f t="shared" si="10"/>
        <v>1161.2263177485818</v>
      </c>
      <c r="L41" s="111">
        <f t="shared" si="10"/>
        <v>1474.0796409124798</v>
      </c>
      <c r="M41" s="112">
        <f t="shared" si="10"/>
        <v>2024.4245584741468</v>
      </c>
      <c r="N41" s="115">
        <f t="shared" si="10"/>
        <v>1044.9999015415924</v>
      </c>
      <c r="O41" s="111">
        <f t="shared" si="10"/>
        <v>1388.9518381453847</v>
      </c>
      <c r="P41" s="111">
        <f t="shared" si="10"/>
        <v>1747.7630525037512</v>
      </c>
      <c r="Q41" s="111">
        <f t="shared" si="10"/>
        <v>2387.2611208807357</v>
      </c>
      <c r="R41" s="154">
        <v>2700</v>
      </c>
      <c r="S41" s="117">
        <f t="shared" si="9"/>
        <v>1208.9898693961993</v>
      </c>
      <c r="T41" s="111">
        <f t="shared" si="9"/>
        <v>1610.9213467081154</v>
      </c>
      <c r="U41" s="111">
        <f t="shared" si="9"/>
        <v>2017.9821171128542</v>
      </c>
      <c r="V41" s="112">
        <f t="shared" si="9"/>
        <v>2754.8194379270913</v>
      </c>
      <c r="W41" s="117">
        <f t="shared" si="9"/>
        <v>1687.9502313381336</v>
      </c>
      <c r="X41" s="111">
        <f t="shared" si="9"/>
        <v>2268.4966605904124</v>
      </c>
      <c r="Y41" s="111">
        <f t="shared" si="9"/>
        <v>2803.034178038246</v>
      </c>
      <c r="Z41" s="111">
        <f t="shared" si="9"/>
        <v>3816.5665268985244</v>
      </c>
      <c r="AA41" s="198"/>
      <c r="AB41" s="198"/>
      <c r="AC41" s="198"/>
      <c r="AD41" s="198"/>
      <c r="AE41" s="198"/>
      <c r="AF41" s="198"/>
      <c r="AG41" s="198"/>
      <c r="AH41" s="202"/>
    </row>
    <row r="42" spans="1:34" ht="15.75" thickBot="1" x14ac:dyDescent="0.3">
      <c r="A42" s="130">
        <v>2800</v>
      </c>
      <c r="B42" s="116">
        <f t="shared" si="10"/>
        <v>562.65746259965283</v>
      </c>
      <c r="C42" s="109">
        <f t="shared" si="10"/>
        <v>735.33923193358669</v>
      </c>
      <c r="D42" s="109">
        <f t="shared" si="10"/>
        <v>950.257546293931</v>
      </c>
      <c r="E42" s="110">
        <f t="shared" si="10"/>
        <v>1317.5295318505232</v>
      </c>
      <c r="F42" s="116">
        <f t="shared" si="10"/>
        <v>738.14869691530032</v>
      </c>
      <c r="G42" s="109">
        <f t="shared" si="10"/>
        <v>971.53394667528494</v>
      </c>
      <c r="H42" s="109">
        <f t="shared" si="10"/>
        <v>1243.0590208608701</v>
      </c>
      <c r="I42" s="110">
        <f t="shared" si="10"/>
        <v>1716.0951155152761</v>
      </c>
      <c r="J42" s="116">
        <f t="shared" si="10"/>
        <v>911.83074324831205</v>
      </c>
      <c r="K42" s="109">
        <f t="shared" si="10"/>
        <v>1204.2346998874182</v>
      </c>
      <c r="L42" s="109">
        <f t="shared" si="10"/>
        <v>1528.6751831684976</v>
      </c>
      <c r="M42" s="110">
        <f t="shared" si="10"/>
        <v>2099.4032458250413</v>
      </c>
      <c r="N42" s="114">
        <f t="shared" si="10"/>
        <v>1083.7036015986885</v>
      </c>
      <c r="O42" s="109">
        <f t="shared" si="10"/>
        <v>1440.394498817436</v>
      </c>
      <c r="P42" s="109">
        <f t="shared" si="10"/>
        <v>1812.4950174112973</v>
      </c>
      <c r="Q42" s="109">
        <f t="shared" si="10"/>
        <v>2475.678199431874</v>
      </c>
      <c r="R42" s="153">
        <v>2800</v>
      </c>
      <c r="S42" s="116">
        <f t="shared" si="9"/>
        <v>1253.767271966429</v>
      </c>
      <c r="T42" s="109">
        <f t="shared" si="9"/>
        <v>1670.5851002898976</v>
      </c>
      <c r="U42" s="109">
        <f t="shared" si="9"/>
        <v>2092.7221955244413</v>
      </c>
      <c r="V42" s="110">
        <f t="shared" si="9"/>
        <v>2856.8497874799468</v>
      </c>
      <c r="W42" s="116">
        <f t="shared" si="9"/>
        <v>1750.4669065728792</v>
      </c>
      <c r="X42" s="109">
        <f t="shared" si="9"/>
        <v>2352.5150554270945</v>
      </c>
      <c r="Y42" s="109">
        <f t="shared" si="9"/>
        <v>2906.8502587063294</v>
      </c>
      <c r="Z42" s="109">
        <f t="shared" si="9"/>
        <v>3957.9208427095809</v>
      </c>
      <c r="AA42" s="196"/>
      <c r="AB42" s="196"/>
      <c r="AC42" s="196"/>
      <c r="AD42" s="196"/>
      <c r="AE42" s="196"/>
      <c r="AF42" s="196"/>
      <c r="AG42" s="196"/>
      <c r="AH42" s="201"/>
    </row>
    <row r="43" spans="1:34" ht="15.75" thickBot="1" x14ac:dyDescent="0.3">
      <c r="A43" s="129">
        <v>2900</v>
      </c>
      <c r="B43" s="117">
        <f t="shared" si="10"/>
        <v>582.75237197821195</v>
      </c>
      <c r="C43" s="111">
        <f t="shared" si="10"/>
        <v>761.60134735978613</v>
      </c>
      <c r="D43" s="111">
        <f t="shared" si="10"/>
        <v>984.19531580442845</v>
      </c>
      <c r="E43" s="112">
        <f t="shared" si="10"/>
        <v>1364.5841579880419</v>
      </c>
      <c r="F43" s="117">
        <f t="shared" si="10"/>
        <v>764.51115037656109</v>
      </c>
      <c r="G43" s="111">
        <f t="shared" si="10"/>
        <v>1006.2315876279737</v>
      </c>
      <c r="H43" s="111">
        <f t="shared" si="10"/>
        <v>1287.4539858916155</v>
      </c>
      <c r="I43" s="112">
        <f t="shared" si="10"/>
        <v>1777.3842267836787</v>
      </c>
      <c r="J43" s="117">
        <f t="shared" si="10"/>
        <v>944.39612693575168</v>
      </c>
      <c r="K43" s="111">
        <f t="shared" si="10"/>
        <v>1247.2430820262546</v>
      </c>
      <c r="L43" s="111">
        <f t="shared" si="10"/>
        <v>1583.2707254245154</v>
      </c>
      <c r="M43" s="112">
        <f t="shared" si="10"/>
        <v>2174.3819331759355</v>
      </c>
      <c r="N43" s="115">
        <f t="shared" si="10"/>
        <v>1122.4073016557843</v>
      </c>
      <c r="O43" s="111">
        <f t="shared" si="10"/>
        <v>1491.8371594894872</v>
      </c>
      <c r="P43" s="111">
        <f t="shared" si="10"/>
        <v>1877.2269823188437</v>
      </c>
      <c r="Q43" s="111">
        <f t="shared" si="10"/>
        <v>2564.0952779830127</v>
      </c>
      <c r="R43" s="154">
        <v>2900</v>
      </c>
      <c r="S43" s="117">
        <f t="shared" si="9"/>
        <v>1298.5446745366587</v>
      </c>
      <c r="T43" s="111">
        <f t="shared" si="9"/>
        <v>1730.2488538716796</v>
      </c>
      <c r="U43" s="111">
        <f t="shared" si="9"/>
        <v>2167.4622739360289</v>
      </c>
      <c r="V43" s="112">
        <f t="shared" si="9"/>
        <v>2958.8801370328019</v>
      </c>
      <c r="W43" s="117">
        <f t="shared" si="9"/>
        <v>1812.9835818076249</v>
      </c>
      <c r="X43" s="111">
        <f t="shared" si="9"/>
        <v>2436.5334502637761</v>
      </c>
      <c r="Y43" s="111">
        <f t="shared" si="9"/>
        <v>3010.6663393744125</v>
      </c>
      <c r="Z43" s="111">
        <f t="shared" si="9"/>
        <v>4099.2751585206379</v>
      </c>
      <c r="AA43" s="198"/>
      <c r="AB43" s="198"/>
      <c r="AC43" s="198"/>
      <c r="AD43" s="198"/>
      <c r="AE43" s="198"/>
      <c r="AF43" s="198"/>
      <c r="AG43" s="198"/>
      <c r="AH43" s="202"/>
    </row>
    <row r="44" spans="1:34" ht="15.75" thickBot="1" x14ac:dyDescent="0.3">
      <c r="A44" s="181">
        <v>3000</v>
      </c>
      <c r="B44" s="182">
        <f t="shared" si="10"/>
        <v>602.84728135677096</v>
      </c>
      <c r="C44" s="183">
        <f t="shared" si="10"/>
        <v>787.86346278598569</v>
      </c>
      <c r="D44" s="183">
        <f t="shared" si="10"/>
        <v>1018.133085314926</v>
      </c>
      <c r="E44" s="184">
        <f t="shared" si="10"/>
        <v>1411.6387841255605</v>
      </c>
      <c r="F44" s="182">
        <f t="shared" si="10"/>
        <v>790.87360383782175</v>
      </c>
      <c r="G44" s="183">
        <f t="shared" si="10"/>
        <v>1040.9292285806623</v>
      </c>
      <c r="H44" s="183">
        <f t="shared" si="10"/>
        <v>1331.8489509223607</v>
      </c>
      <c r="I44" s="184">
        <f t="shared" si="10"/>
        <v>1838.6733380520816</v>
      </c>
      <c r="J44" s="182">
        <f t="shared" si="10"/>
        <v>976.96151062319143</v>
      </c>
      <c r="K44" s="183">
        <f t="shared" si="10"/>
        <v>1290.251464165091</v>
      </c>
      <c r="L44" s="183">
        <f t="shared" si="10"/>
        <v>1637.8662676805332</v>
      </c>
      <c r="M44" s="184">
        <f t="shared" si="10"/>
        <v>2249.3606205268297</v>
      </c>
      <c r="N44" s="185">
        <f t="shared" si="10"/>
        <v>1161.1110017128804</v>
      </c>
      <c r="O44" s="183">
        <f t="shared" si="10"/>
        <v>1543.2798201615387</v>
      </c>
      <c r="P44" s="183">
        <f t="shared" si="10"/>
        <v>1941.9589472263901</v>
      </c>
      <c r="Q44" s="183">
        <f t="shared" si="10"/>
        <v>2652.512356534151</v>
      </c>
      <c r="R44" s="181">
        <v>3000</v>
      </c>
      <c r="S44" s="182">
        <f t="shared" si="9"/>
        <v>1343.3220771068882</v>
      </c>
      <c r="T44" s="183">
        <f t="shared" si="9"/>
        <v>1789.9126074534615</v>
      </c>
      <c r="U44" s="183">
        <f t="shared" si="9"/>
        <v>2242.2023523476159</v>
      </c>
      <c r="V44" s="184">
        <f t="shared" si="9"/>
        <v>3060.9104865856571</v>
      </c>
      <c r="W44" s="182">
        <f t="shared" si="9"/>
        <v>1875.5002570423708</v>
      </c>
      <c r="X44" s="183">
        <f t="shared" si="9"/>
        <v>2520.5518451004582</v>
      </c>
      <c r="Y44" s="183">
        <f t="shared" si="9"/>
        <v>3114.4824200424955</v>
      </c>
      <c r="Z44" s="183">
        <f t="shared" si="9"/>
        <v>4240.6294743316939</v>
      </c>
      <c r="AA44" s="196"/>
      <c r="AB44" s="196"/>
      <c r="AC44" s="196"/>
      <c r="AD44" s="196"/>
      <c r="AE44" s="196"/>
      <c r="AF44" s="196"/>
      <c r="AG44" s="196"/>
      <c r="AH44" s="201"/>
    </row>
    <row r="45" spans="1:34" ht="16.5" thickTop="1" thickBot="1" x14ac:dyDescent="0.3">
      <c r="A45" s="176">
        <v>3100</v>
      </c>
      <c r="B45" s="177">
        <f t="shared" si="10"/>
        <v>622.94219073532997</v>
      </c>
      <c r="C45" s="178">
        <f t="shared" si="10"/>
        <v>814.12557821218525</v>
      </c>
      <c r="D45" s="178">
        <f t="shared" si="10"/>
        <v>1052.0708548254236</v>
      </c>
      <c r="E45" s="179">
        <f t="shared" si="10"/>
        <v>1458.6934102630792</v>
      </c>
      <c r="F45" s="177">
        <f t="shared" si="10"/>
        <v>817.23605729908252</v>
      </c>
      <c r="G45" s="178">
        <f t="shared" si="10"/>
        <v>1075.6268695333511</v>
      </c>
      <c r="H45" s="178">
        <f t="shared" si="10"/>
        <v>1376.2439159531061</v>
      </c>
      <c r="I45" s="179">
        <f t="shared" si="10"/>
        <v>1899.9624493204842</v>
      </c>
      <c r="J45" s="177">
        <f t="shared" si="10"/>
        <v>1009.5268943106312</v>
      </c>
      <c r="K45" s="178">
        <f t="shared" si="10"/>
        <v>1333.2598463039274</v>
      </c>
      <c r="L45" s="178">
        <f t="shared" si="10"/>
        <v>1692.4618099365509</v>
      </c>
      <c r="M45" s="179">
        <f t="shared" si="10"/>
        <v>2324.339307877724</v>
      </c>
      <c r="N45" s="180">
        <f t="shared" si="10"/>
        <v>1199.8147017699764</v>
      </c>
      <c r="O45" s="178">
        <f t="shared" si="10"/>
        <v>1594.72248083359</v>
      </c>
      <c r="P45" s="178">
        <f t="shared" si="10"/>
        <v>2006.6909121339363</v>
      </c>
      <c r="Q45" s="178">
        <f t="shared" si="10"/>
        <v>2740.9294350852892</v>
      </c>
      <c r="R45" s="176">
        <v>3100</v>
      </c>
      <c r="S45" s="177">
        <f t="shared" ref="S45:Z54" si="11">S$24/1000*$R45</f>
        <v>1388.0994796771179</v>
      </c>
      <c r="T45" s="178">
        <f t="shared" si="11"/>
        <v>1849.5763610352437</v>
      </c>
      <c r="U45" s="178">
        <f t="shared" si="11"/>
        <v>2316.942430759203</v>
      </c>
      <c r="V45" s="179">
        <f t="shared" si="11"/>
        <v>3162.9408361385122</v>
      </c>
      <c r="W45" s="177">
        <f t="shared" si="11"/>
        <v>1938.0169322771164</v>
      </c>
      <c r="X45" s="178">
        <f t="shared" si="11"/>
        <v>2604.5702399371403</v>
      </c>
      <c r="Y45" s="178">
        <f t="shared" si="11"/>
        <v>3218.298500710579</v>
      </c>
      <c r="Z45" s="178">
        <f t="shared" si="11"/>
        <v>4381.98379014275</v>
      </c>
      <c r="AA45" s="198"/>
      <c r="AB45" s="198"/>
      <c r="AC45" s="198"/>
      <c r="AD45" s="198"/>
      <c r="AE45" s="198"/>
      <c r="AF45" s="198"/>
      <c r="AG45" s="198"/>
      <c r="AH45" s="202"/>
    </row>
    <row r="46" spans="1:34" ht="15.75" thickBot="1" x14ac:dyDescent="0.3">
      <c r="A46" s="130">
        <v>3200</v>
      </c>
      <c r="B46" s="116">
        <f t="shared" si="10"/>
        <v>643.03710011388898</v>
      </c>
      <c r="C46" s="109">
        <f t="shared" si="10"/>
        <v>840.38769363838469</v>
      </c>
      <c r="D46" s="109">
        <f t="shared" si="10"/>
        <v>1086.008624335921</v>
      </c>
      <c r="E46" s="110">
        <f t="shared" si="10"/>
        <v>1505.7480364005978</v>
      </c>
      <c r="F46" s="116">
        <f t="shared" si="10"/>
        <v>843.59851076034329</v>
      </c>
      <c r="G46" s="109">
        <f t="shared" si="10"/>
        <v>1110.3245104860398</v>
      </c>
      <c r="H46" s="109">
        <f t="shared" si="10"/>
        <v>1420.6388809838515</v>
      </c>
      <c r="I46" s="110">
        <f t="shared" si="10"/>
        <v>1961.2515605888871</v>
      </c>
      <c r="J46" s="116">
        <f t="shared" si="10"/>
        <v>1042.0922779980708</v>
      </c>
      <c r="K46" s="109">
        <f t="shared" si="10"/>
        <v>1376.2682284427638</v>
      </c>
      <c r="L46" s="109">
        <f t="shared" si="10"/>
        <v>1747.0573521925687</v>
      </c>
      <c r="M46" s="110">
        <f t="shared" si="10"/>
        <v>2399.3179952286182</v>
      </c>
      <c r="N46" s="114">
        <f t="shared" si="10"/>
        <v>1238.5184018270725</v>
      </c>
      <c r="O46" s="109">
        <f t="shared" si="10"/>
        <v>1646.1651415056413</v>
      </c>
      <c r="P46" s="109">
        <f t="shared" si="10"/>
        <v>2071.4228770414829</v>
      </c>
      <c r="Q46" s="109">
        <f t="shared" si="10"/>
        <v>2829.3465136364275</v>
      </c>
      <c r="R46" s="153">
        <v>3200</v>
      </c>
      <c r="S46" s="116">
        <f t="shared" si="11"/>
        <v>1432.8768822473473</v>
      </c>
      <c r="T46" s="109">
        <f t="shared" si="11"/>
        <v>1909.2401146170257</v>
      </c>
      <c r="U46" s="109">
        <f t="shared" si="11"/>
        <v>2391.6825091707901</v>
      </c>
      <c r="V46" s="110">
        <f t="shared" si="11"/>
        <v>3264.9711856913677</v>
      </c>
      <c r="W46" s="116">
        <f t="shared" si="11"/>
        <v>2000.5336075118621</v>
      </c>
      <c r="X46" s="109">
        <f t="shared" si="11"/>
        <v>2688.5886347738224</v>
      </c>
      <c r="Y46" s="109">
        <f t="shared" si="11"/>
        <v>3322.114581378662</v>
      </c>
      <c r="Z46" s="109">
        <f t="shared" si="11"/>
        <v>4523.3381059538069</v>
      </c>
      <c r="AA46" s="196"/>
      <c r="AB46" s="196"/>
      <c r="AC46" s="196"/>
      <c r="AD46" s="196"/>
      <c r="AE46" s="196"/>
      <c r="AF46" s="196"/>
      <c r="AG46" s="196"/>
      <c r="AH46" s="201"/>
    </row>
    <row r="47" spans="1:34" ht="15.75" thickBot="1" x14ac:dyDescent="0.3">
      <c r="A47" s="129">
        <v>3300</v>
      </c>
      <c r="B47" s="117">
        <f t="shared" si="10"/>
        <v>663.13200949244799</v>
      </c>
      <c r="C47" s="111">
        <f t="shared" si="10"/>
        <v>866.64980906458425</v>
      </c>
      <c r="D47" s="111">
        <f t="shared" si="10"/>
        <v>1119.9463938464187</v>
      </c>
      <c r="E47" s="112">
        <f t="shared" si="10"/>
        <v>1552.8026625381167</v>
      </c>
      <c r="F47" s="117">
        <f t="shared" si="10"/>
        <v>869.96096422160394</v>
      </c>
      <c r="G47" s="111">
        <f t="shared" si="10"/>
        <v>1145.0221514387285</v>
      </c>
      <c r="H47" s="111">
        <f t="shared" si="10"/>
        <v>1465.0338460145967</v>
      </c>
      <c r="I47" s="112">
        <f t="shared" si="10"/>
        <v>2022.5406718572897</v>
      </c>
      <c r="J47" s="117">
        <f t="shared" si="10"/>
        <v>1074.6576616855107</v>
      </c>
      <c r="K47" s="111">
        <f t="shared" si="10"/>
        <v>1419.2766105816002</v>
      </c>
      <c r="L47" s="111">
        <f t="shared" si="10"/>
        <v>1801.6528944485865</v>
      </c>
      <c r="M47" s="112">
        <f t="shared" si="10"/>
        <v>2474.2966825795129</v>
      </c>
      <c r="N47" s="115">
        <f t="shared" si="10"/>
        <v>1277.2221018841685</v>
      </c>
      <c r="O47" s="111">
        <f t="shared" si="10"/>
        <v>1697.6078021776925</v>
      </c>
      <c r="P47" s="111">
        <f t="shared" si="10"/>
        <v>2136.1548419490291</v>
      </c>
      <c r="Q47" s="111">
        <f t="shared" si="10"/>
        <v>2917.7635921875658</v>
      </c>
      <c r="R47" s="154">
        <v>3300</v>
      </c>
      <c r="S47" s="117">
        <f t="shared" si="11"/>
        <v>1477.654284817577</v>
      </c>
      <c r="T47" s="111">
        <f t="shared" si="11"/>
        <v>1968.9038681988077</v>
      </c>
      <c r="U47" s="111">
        <f t="shared" si="11"/>
        <v>2466.4225875823777</v>
      </c>
      <c r="V47" s="112">
        <f t="shared" si="11"/>
        <v>3367.0015352442229</v>
      </c>
      <c r="W47" s="117">
        <f t="shared" si="11"/>
        <v>2063.0502827466075</v>
      </c>
      <c r="X47" s="111">
        <f t="shared" si="11"/>
        <v>2772.607029610504</v>
      </c>
      <c r="Y47" s="111">
        <f t="shared" si="11"/>
        <v>3425.9306620467451</v>
      </c>
      <c r="Z47" s="111">
        <f t="shared" si="11"/>
        <v>4664.692421764863</v>
      </c>
      <c r="AA47" s="198"/>
      <c r="AB47" s="198"/>
      <c r="AC47" s="198"/>
      <c r="AD47" s="198"/>
      <c r="AE47" s="198"/>
      <c r="AF47" s="198"/>
      <c r="AG47" s="198"/>
      <c r="AH47" s="202"/>
    </row>
    <row r="48" spans="1:34" ht="15.75" thickBot="1" x14ac:dyDescent="0.3">
      <c r="A48" s="130">
        <v>3400</v>
      </c>
      <c r="B48" s="116">
        <f t="shared" si="10"/>
        <v>683.226918871007</v>
      </c>
      <c r="C48" s="109">
        <f t="shared" si="10"/>
        <v>892.9119244907838</v>
      </c>
      <c r="D48" s="109">
        <f t="shared" si="10"/>
        <v>1153.8841633569161</v>
      </c>
      <c r="E48" s="110">
        <f t="shared" si="10"/>
        <v>1599.8572886756353</v>
      </c>
      <c r="F48" s="116">
        <f t="shared" si="10"/>
        <v>896.32341768286472</v>
      </c>
      <c r="G48" s="109">
        <f t="shared" si="10"/>
        <v>1179.7197923914173</v>
      </c>
      <c r="H48" s="109">
        <f t="shared" si="10"/>
        <v>1509.4288110453422</v>
      </c>
      <c r="I48" s="110">
        <f t="shared" si="10"/>
        <v>2083.8297831256923</v>
      </c>
      <c r="J48" s="116">
        <f t="shared" si="10"/>
        <v>1107.2230453729503</v>
      </c>
      <c r="K48" s="109">
        <f t="shared" si="10"/>
        <v>1462.2849927204363</v>
      </c>
      <c r="L48" s="109">
        <f t="shared" si="10"/>
        <v>1856.2484367046043</v>
      </c>
      <c r="M48" s="110">
        <f t="shared" si="10"/>
        <v>2549.2753699304071</v>
      </c>
      <c r="N48" s="114">
        <f t="shared" si="10"/>
        <v>1315.9258019412644</v>
      </c>
      <c r="O48" s="109">
        <f t="shared" si="10"/>
        <v>1749.0504628497438</v>
      </c>
      <c r="P48" s="109">
        <f t="shared" si="10"/>
        <v>2200.8868068565753</v>
      </c>
      <c r="Q48" s="109">
        <f t="shared" si="10"/>
        <v>3006.1806707387045</v>
      </c>
      <c r="R48" s="153">
        <v>3400</v>
      </c>
      <c r="S48" s="116">
        <f t="shared" si="11"/>
        <v>1522.4316873878067</v>
      </c>
      <c r="T48" s="109">
        <f t="shared" si="11"/>
        <v>2028.5676217805899</v>
      </c>
      <c r="U48" s="109">
        <f t="shared" si="11"/>
        <v>2541.1626659939648</v>
      </c>
      <c r="V48" s="110">
        <f t="shared" si="11"/>
        <v>3469.031884797078</v>
      </c>
      <c r="W48" s="116">
        <f t="shared" si="11"/>
        <v>2125.5669579813534</v>
      </c>
      <c r="X48" s="109">
        <f t="shared" si="11"/>
        <v>2856.6254244471861</v>
      </c>
      <c r="Y48" s="109">
        <f t="shared" si="11"/>
        <v>3529.7467427148285</v>
      </c>
      <c r="Z48" s="109">
        <f t="shared" si="11"/>
        <v>4806.0467375759199</v>
      </c>
      <c r="AA48" s="196"/>
      <c r="AB48" s="196"/>
      <c r="AC48" s="196"/>
      <c r="AD48" s="196"/>
      <c r="AE48" s="196"/>
      <c r="AF48" s="196"/>
      <c r="AG48" s="196"/>
      <c r="AH48" s="201"/>
    </row>
    <row r="49" spans="1:60" ht="15.75" thickBot="1" x14ac:dyDescent="0.3">
      <c r="A49" s="186">
        <v>3500</v>
      </c>
      <c r="B49" s="187">
        <f t="shared" si="10"/>
        <v>703.32182824956612</v>
      </c>
      <c r="C49" s="188">
        <f t="shared" si="10"/>
        <v>919.17403991698325</v>
      </c>
      <c r="D49" s="188">
        <f t="shared" si="10"/>
        <v>1187.8219328674138</v>
      </c>
      <c r="E49" s="189">
        <f t="shared" si="10"/>
        <v>1646.911914813154</v>
      </c>
      <c r="F49" s="187">
        <f t="shared" si="10"/>
        <v>922.68587114412537</v>
      </c>
      <c r="G49" s="188">
        <f t="shared" si="10"/>
        <v>1214.417433344106</v>
      </c>
      <c r="H49" s="188">
        <f t="shared" si="10"/>
        <v>1553.8237760760876</v>
      </c>
      <c r="I49" s="189">
        <f t="shared" si="10"/>
        <v>2145.1188943940952</v>
      </c>
      <c r="J49" s="187">
        <f t="shared" si="10"/>
        <v>1139.7884290603899</v>
      </c>
      <c r="K49" s="188">
        <f t="shared" si="10"/>
        <v>1505.2933748592727</v>
      </c>
      <c r="L49" s="188">
        <f t="shared" si="10"/>
        <v>1910.8439789606221</v>
      </c>
      <c r="M49" s="189">
        <f t="shared" si="10"/>
        <v>2624.2540572813014</v>
      </c>
      <c r="N49" s="190">
        <f t="shared" si="10"/>
        <v>1354.6295019983604</v>
      </c>
      <c r="O49" s="188">
        <f t="shared" si="10"/>
        <v>1800.493123521795</v>
      </c>
      <c r="P49" s="188">
        <f t="shared" si="10"/>
        <v>2265.6187717641219</v>
      </c>
      <c r="Q49" s="188">
        <f t="shared" si="10"/>
        <v>3094.5977492898428</v>
      </c>
      <c r="R49" s="186">
        <v>3500</v>
      </c>
      <c r="S49" s="187">
        <f t="shared" si="11"/>
        <v>1567.2090899580362</v>
      </c>
      <c r="T49" s="188">
        <f t="shared" si="11"/>
        <v>2088.2313753623716</v>
      </c>
      <c r="U49" s="188">
        <f t="shared" si="11"/>
        <v>2615.9027444055519</v>
      </c>
      <c r="V49" s="189">
        <f t="shared" si="11"/>
        <v>3571.0622343499335</v>
      </c>
      <c r="W49" s="187">
        <f t="shared" si="11"/>
        <v>2188.0836332160993</v>
      </c>
      <c r="X49" s="188">
        <f t="shared" si="11"/>
        <v>2940.6438192838682</v>
      </c>
      <c r="Y49" s="188">
        <f t="shared" si="11"/>
        <v>3633.5628233829116</v>
      </c>
      <c r="Z49" s="188">
        <f t="shared" si="11"/>
        <v>4947.4010533869759</v>
      </c>
      <c r="AA49" s="198"/>
      <c r="AB49" s="198"/>
      <c r="AC49" s="198"/>
      <c r="AD49" s="198"/>
      <c r="AE49" s="198"/>
      <c r="AF49" s="198"/>
      <c r="AG49" s="198"/>
      <c r="AH49" s="202"/>
    </row>
    <row r="50" spans="1:60" ht="16.5" thickTop="1" thickBot="1" x14ac:dyDescent="0.3">
      <c r="A50" s="171">
        <v>3600</v>
      </c>
      <c r="B50" s="172">
        <f t="shared" si="10"/>
        <v>723.41673762812513</v>
      </c>
      <c r="C50" s="173">
        <f t="shared" si="10"/>
        <v>945.4361553431828</v>
      </c>
      <c r="D50" s="173">
        <f t="shared" si="10"/>
        <v>1221.7597023779113</v>
      </c>
      <c r="E50" s="174">
        <f t="shared" si="10"/>
        <v>1693.9665409506727</v>
      </c>
      <c r="F50" s="172">
        <f t="shared" si="10"/>
        <v>949.04832460538614</v>
      </c>
      <c r="G50" s="173">
        <f t="shared" si="10"/>
        <v>1249.1150742967948</v>
      </c>
      <c r="H50" s="173">
        <f t="shared" si="10"/>
        <v>1598.218741106833</v>
      </c>
      <c r="I50" s="174">
        <f t="shared" si="10"/>
        <v>2206.408005662498</v>
      </c>
      <c r="J50" s="172">
        <f t="shared" si="10"/>
        <v>1172.3538127478298</v>
      </c>
      <c r="K50" s="173">
        <f t="shared" si="10"/>
        <v>1548.3017569981091</v>
      </c>
      <c r="L50" s="173">
        <f t="shared" si="10"/>
        <v>1965.4395212166398</v>
      </c>
      <c r="M50" s="174">
        <f t="shared" si="10"/>
        <v>2699.2327446321956</v>
      </c>
      <c r="N50" s="175">
        <f t="shared" si="10"/>
        <v>1393.3332020554565</v>
      </c>
      <c r="O50" s="173">
        <f t="shared" si="10"/>
        <v>1851.9357841938463</v>
      </c>
      <c r="P50" s="173">
        <f t="shared" si="10"/>
        <v>2330.3507366716681</v>
      </c>
      <c r="Q50" s="173">
        <f t="shared" si="10"/>
        <v>3183.0148278409811</v>
      </c>
      <c r="R50" s="171">
        <v>3600</v>
      </c>
      <c r="S50" s="172">
        <f t="shared" si="11"/>
        <v>1611.9864925282659</v>
      </c>
      <c r="T50" s="173">
        <f t="shared" si="11"/>
        <v>2147.8951289441538</v>
      </c>
      <c r="U50" s="173">
        <f t="shared" si="11"/>
        <v>2690.6428228171389</v>
      </c>
      <c r="V50" s="174">
        <f t="shared" si="11"/>
        <v>3673.0925839027886</v>
      </c>
      <c r="W50" s="172">
        <f t="shared" si="11"/>
        <v>2250.6003084508448</v>
      </c>
      <c r="X50" s="173">
        <f t="shared" si="11"/>
        <v>3024.6622141205498</v>
      </c>
      <c r="Y50" s="173">
        <f t="shared" si="11"/>
        <v>3737.3789040509946</v>
      </c>
      <c r="Z50" s="173">
        <f t="shared" si="11"/>
        <v>5088.7553691980329</v>
      </c>
      <c r="AA50" s="196"/>
      <c r="AB50" s="196"/>
      <c r="AC50" s="196"/>
      <c r="AD50" s="196"/>
      <c r="AE50" s="196"/>
      <c r="AF50" s="196"/>
      <c r="AG50" s="196"/>
      <c r="AH50" s="201"/>
    </row>
    <row r="51" spans="1:60" ht="15.75" thickBot="1" x14ac:dyDescent="0.3">
      <c r="A51" s="129">
        <v>3700</v>
      </c>
      <c r="B51" s="117">
        <f t="shared" si="10"/>
        <v>743.51164700668414</v>
      </c>
      <c r="C51" s="111">
        <f t="shared" si="10"/>
        <v>971.69827076938236</v>
      </c>
      <c r="D51" s="111">
        <f t="shared" si="10"/>
        <v>1255.6974718884087</v>
      </c>
      <c r="E51" s="112">
        <f t="shared" si="10"/>
        <v>1741.0211670881913</v>
      </c>
      <c r="F51" s="117">
        <f t="shared" si="10"/>
        <v>975.41077806664691</v>
      </c>
      <c r="G51" s="111">
        <f t="shared" si="10"/>
        <v>1283.8127152494835</v>
      </c>
      <c r="H51" s="111">
        <f t="shared" si="10"/>
        <v>1642.6137061375782</v>
      </c>
      <c r="I51" s="112">
        <f t="shared" si="10"/>
        <v>2267.6971169309004</v>
      </c>
      <c r="J51" s="117">
        <f t="shared" si="10"/>
        <v>1204.9191964352694</v>
      </c>
      <c r="K51" s="111">
        <f t="shared" si="10"/>
        <v>1591.3101391369455</v>
      </c>
      <c r="L51" s="111">
        <f t="shared" si="10"/>
        <v>2020.0350634726576</v>
      </c>
      <c r="M51" s="112">
        <f t="shared" si="10"/>
        <v>2774.2114319830898</v>
      </c>
      <c r="N51" s="115">
        <f t="shared" si="10"/>
        <v>1432.0369021125525</v>
      </c>
      <c r="O51" s="111">
        <f t="shared" si="10"/>
        <v>1903.3784448658976</v>
      </c>
      <c r="P51" s="111">
        <f t="shared" si="10"/>
        <v>2395.0827015792142</v>
      </c>
      <c r="Q51" s="111">
        <f t="shared" si="10"/>
        <v>3271.4319063921193</v>
      </c>
      <c r="R51" s="154">
        <v>3700</v>
      </c>
      <c r="S51" s="117">
        <f t="shared" si="11"/>
        <v>1656.7638950984954</v>
      </c>
      <c r="T51" s="111">
        <f t="shared" si="11"/>
        <v>2207.558882525936</v>
      </c>
      <c r="U51" s="111">
        <f t="shared" si="11"/>
        <v>2765.382901228726</v>
      </c>
      <c r="V51" s="112">
        <f t="shared" si="11"/>
        <v>3775.1229334556438</v>
      </c>
      <c r="W51" s="117">
        <f t="shared" si="11"/>
        <v>2313.1169836855906</v>
      </c>
      <c r="X51" s="111">
        <f t="shared" si="11"/>
        <v>3108.6806089572319</v>
      </c>
      <c r="Y51" s="111">
        <f t="shared" si="11"/>
        <v>3841.1949847190781</v>
      </c>
      <c r="Z51" s="111">
        <f t="shared" si="11"/>
        <v>5230.1096850090889</v>
      </c>
      <c r="AA51" s="198"/>
      <c r="AB51" s="198"/>
      <c r="AC51" s="198"/>
      <c r="AD51" s="198"/>
      <c r="AE51" s="198"/>
      <c r="AF51" s="198"/>
      <c r="AG51" s="198"/>
      <c r="AH51" s="202"/>
    </row>
    <row r="52" spans="1:60" ht="15.75" thickBot="1" x14ac:dyDescent="0.3">
      <c r="A52" s="130">
        <v>3800</v>
      </c>
      <c r="B52" s="116">
        <f t="shared" si="10"/>
        <v>763.60655638524315</v>
      </c>
      <c r="C52" s="109">
        <f t="shared" si="10"/>
        <v>997.9603861955818</v>
      </c>
      <c r="D52" s="109">
        <f t="shared" si="10"/>
        <v>1289.6352413989064</v>
      </c>
      <c r="E52" s="110">
        <f t="shared" si="10"/>
        <v>1788.07579322571</v>
      </c>
      <c r="F52" s="116">
        <f t="shared" si="10"/>
        <v>1001.7732315279076</v>
      </c>
      <c r="G52" s="109">
        <f t="shared" si="10"/>
        <v>1318.5103562021723</v>
      </c>
      <c r="H52" s="109">
        <f t="shared" si="10"/>
        <v>1687.0086711683236</v>
      </c>
      <c r="I52" s="110">
        <f t="shared" si="10"/>
        <v>2328.9862281993032</v>
      </c>
      <c r="J52" s="116">
        <f t="shared" si="10"/>
        <v>1237.4845801227091</v>
      </c>
      <c r="K52" s="109">
        <f t="shared" si="10"/>
        <v>1634.3185212757819</v>
      </c>
      <c r="L52" s="109">
        <f t="shared" si="10"/>
        <v>2074.6306057286752</v>
      </c>
      <c r="M52" s="110">
        <f t="shared" si="10"/>
        <v>2849.1901193339845</v>
      </c>
      <c r="N52" s="114">
        <f t="shared" si="10"/>
        <v>1470.7406021696486</v>
      </c>
      <c r="O52" s="109">
        <f t="shared" si="10"/>
        <v>1954.8211055379491</v>
      </c>
      <c r="P52" s="109">
        <f t="shared" si="10"/>
        <v>2459.8146664867609</v>
      </c>
      <c r="Q52" s="109">
        <f t="shared" si="10"/>
        <v>3359.8489849432576</v>
      </c>
      <c r="R52" s="153">
        <v>3800</v>
      </c>
      <c r="S52" s="116">
        <f t="shared" si="11"/>
        <v>1701.5412976687251</v>
      </c>
      <c r="T52" s="109">
        <f t="shared" si="11"/>
        <v>2267.2226361077178</v>
      </c>
      <c r="U52" s="109">
        <f t="shared" si="11"/>
        <v>2840.1229796403136</v>
      </c>
      <c r="V52" s="110">
        <f t="shared" si="11"/>
        <v>3877.1532830084989</v>
      </c>
      <c r="W52" s="116">
        <f t="shared" si="11"/>
        <v>2375.6336589203361</v>
      </c>
      <c r="X52" s="109">
        <f t="shared" si="11"/>
        <v>3192.699003793914</v>
      </c>
      <c r="Y52" s="109">
        <f t="shared" si="11"/>
        <v>3945.0110653871611</v>
      </c>
      <c r="Z52" s="109">
        <f t="shared" si="11"/>
        <v>5371.4640008201459</v>
      </c>
      <c r="AA52" s="196"/>
      <c r="AB52" s="196"/>
      <c r="AC52" s="196"/>
      <c r="AD52" s="196"/>
      <c r="AE52" s="196"/>
      <c r="AF52" s="196"/>
      <c r="AG52" s="196"/>
      <c r="AH52" s="201"/>
    </row>
    <row r="53" spans="1:60" ht="15.75" thickBot="1" x14ac:dyDescent="0.3">
      <c r="A53" s="129">
        <v>3900</v>
      </c>
      <c r="B53" s="117">
        <f t="shared" si="10"/>
        <v>783.70146576380216</v>
      </c>
      <c r="C53" s="111">
        <f t="shared" si="10"/>
        <v>1024.2225016217815</v>
      </c>
      <c r="D53" s="111">
        <f t="shared" si="10"/>
        <v>1323.5730109094038</v>
      </c>
      <c r="E53" s="112">
        <f t="shared" si="10"/>
        <v>1835.1304193632286</v>
      </c>
      <c r="F53" s="117">
        <f t="shared" si="10"/>
        <v>1028.1356849891683</v>
      </c>
      <c r="G53" s="111">
        <f t="shared" si="10"/>
        <v>1353.207997154861</v>
      </c>
      <c r="H53" s="111">
        <f t="shared" si="10"/>
        <v>1731.4036361990691</v>
      </c>
      <c r="I53" s="112">
        <f t="shared" si="10"/>
        <v>2390.2753394677061</v>
      </c>
      <c r="J53" s="117">
        <f t="shared" si="10"/>
        <v>1270.0499638101489</v>
      </c>
      <c r="K53" s="111">
        <f t="shared" si="10"/>
        <v>1677.3269034146183</v>
      </c>
      <c r="L53" s="111">
        <f t="shared" si="10"/>
        <v>2129.2261479846929</v>
      </c>
      <c r="M53" s="112">
        <f t="shared" si="10"/>
        <v>2924.1688066848787</v>
      </c>
      <c r="N53" s="115">
        <f t="shared" si="10"/>
        <v>1509.4443022267444</v>
      </c>
      <c r="O53" s="111">
        <f t="shared" si="10"/>
        <v>2006.2637662100003</v>
      </c>
      <c r="P53" s="111">
        <f t="shared" si="10"/>
        <v>2524.546631394307</v>
      </c>
      <c r="Q53" s="111">
        <f t="shared" si="10"/>
        <v>3448.2660634943959</v>
      </c>
      <c r="R53" s="154">
        <v>3900</v>
      </c>
      <c r="S53" s="117">
        <f t="shared" si="11"/>
        <v>1746.3187002389548</v>
      </c>
      <c r="T53" s="111">
        <f t="shared" si="11"/>
        <v>2326.8863896895</v>
      </c>
      <c r="U53" s="111">
        <f t="shared" si="11"/>
        <v>2914.8630580519007</v>
      </c>
      <c r="V53" s="112">
        <f t="shared" si="11"/>
        <v>3979.1836325613544</v>
      </c>
      <c r="W53" s="117">
        <f t="shared" si="11"/>
        <v>2438.150334155082</v>
      </c>
      <c r="X53" s="111">
        <f t="shared" si="11"/>
        <v>3276.7173986305957</v>
      </c>
      <c r="Y53" s="111">
        <f t="shared" si="11"/>
        <v>4048.8271460552442</v>
      </c>
      <c r="Z53" s="111">
        <f t="shared" si="11"/>
        <v>5512.8183166312019</v>
      </c>
      <c r="AA53" s="198"/>
      <c r="AB53" s="198"/>
      <c r="AC53" s="198"/>
      <c r="AD53" s="198"/>
      <c r="AE53" s="198"/>
      <c r="AF53" s="198"/>
      <c r="AG53" s="198"/>
      <c r="AH53" s="202"/>
    </row>
    <row r="54" spans="1:60" ht="15.75" thickBot="1" x14ac:dyDescent="0.3">
      <c r="A54" s="130">
        <v>4000</v>
      </c>
      <c r="B54" s="116">
        <f t="shared" si="10"/>
        <v>803.79637514236128</v>
      </c>
      <c r="C54" s="109">
        <f t="shared" si="10"/>
        <v>1050.4846170479809</v>
      </c>
      <c r="D54" s="109">
        <f t="shared" si="10"/>
        <v>1357.5107804199013</v>
      </c>
      <c r="E54" s="110">
        <f t="shared" si="10"/>
        <v>1882.1850455007475</v>
      </c>
      <c r="F54" s="116">
        <f t="shared" si="10"/>
        <v>1054.498138450429</v>
      </c>
      <c r="G54" s="109">
        <f t="shared" si="10"/>
        <v>1387.9056381075497</v>
      </c>
      <c r="H54" s="109">
        <f t="shared" si="10"/>
        <v>1775.7986012298143</v>
      </c>
      <c r="I54" s="110">
        <f t="shared" si="10"/>
        <v>2451.5644507361089</v>
      </c>
      <c r="J54" s="116">
        <f t="shared" si="10"/>
        <v>1302.6153474975886</v>
      </c>
      <c r="K54" s="109">
        <f t="shared" si="10"/>
        <v>1720.3352855534547</v>
      </c>
      <c r="L54" s="109">
        <f t="shared" si="10"/>
        <v>2183.8216902407107</v>
      </c>
      <c r="M54" s="110">
        <f t="shared" si="10"/>
        <v>2999.147494035773</v>
      </c>
      <c r="N54" s="114">
        <f t="shared" si="10"/>
        <v>1548.1480022838405</v>
      </c>
      <c r="O54" s="109">
        <f t="shared" si="10"/>
        <v>2057.7064268820513</v>
      </c>
      <c r="P54" s="109">
        <f t="shared" si="10"/>
        <v>2589.2785963018532</v>
      </c>
      <c r="Q54" s="109">
        <f t="shared" si="10"/>
        <v>3536.6831420455346</v>
      </c>
      <c r="R54" s="153">
        <v>4000</v>
      </c>
      <c r="S54" s="116">
        <f t="shared" si="11"/>
        <v>1791.0961028091842</v>
      </c>
      <c r="T54" s="109">
        <f t="shared" si="11"/>
        <v>2386.5501432712822</v>
      </c>
      <c r="U54" s="109">
        <f t="shared" si="11"/>
        <v>2989.6031364634878</v>
      </c>
      <c r="V54" s="110">
        <f t="shared" si="11"/>
        <v>4081.2139821142096</v>
      </c>
      <c r="W54" s="116">
        <f t="shared" si="11"/>
        <v>2500.6670093898274</v>
      </c>
      <c r="X54" s="109">
        <f t="shared" si="11"/>
        <v>3360.7357934672777</v>
      </c>
      <c r="Y54" s="109">
        <f t="shared" si="11"/>
        <v>4152.6432267233276</v>
      </c>
      <c r="Z54" s="109">
        <f t="shared" si="11"/>
        <v>5654.1726324422589</v>
      </c>
      <c r="AA54" s="196"/>
      <c r="AB54" s="196"/>
      <c r="AC54" s="196"/>
      <c r="AD54" s="196"/>
      <c r="AE54" s="196"/>
      <c r="AF54" s="196"/>
      <c r="AG54" s="196"/>
      <c r="AH54" s="201"/>
    </row>
    <row r="55" spans="1:60" s="95" customFormat="1" ht="15.75" thickBot="1" x14ac:dyDescent="0.3">
      <c r="A55" s="132" t="str">
        <f>A15</f>
        <v>Length [mm]</v>
      </c>
      <c r="B55" s="257" t="str">
        <f>B15</f>
        <v>Single</v>
      </c>
      <c r="C55" s="258"/>
      <c r="D55" s="307" t="str">
        <f>D15</f>
        <v>Double</v>
      </c>
      <c r="E55" s="308"/>
      <c r="F55" s="257" t="str">
        <f>F15</f>
        <v>Single</v>
      </c>
      <c r="G55" s="258"/>
      <c r="H55" s="307" t="str">
        <f>H15</f>
        <v>Double</v>
      </c>
      <c r="I55" s="308"/>
      <c r="J55" s="257" t="str">
        <f>J15</f>
        <v>Single</v>
      </c>
      <c r="K55" s="258"/>
      <c r="L55" s="307" t="str">
        <f>L15</f>
        <v>Double</v>
      </c>
      <c r="M55" s="308"/>
      <c r="N55" s="257" t="str">
        <f>N15</f>
        <v>Single</v>
      </c>
      <c r="O55" s="258"/>
      <c r="P55" s="307" t="str">
        <f>P15</f>
        <v>Double</v>
      </c>
      <c r="Q55" s="265"/>
      <c r="R55" s="148" t="str">
        <f>A15</f>
        <v>Length [mm]</v>
      </c>
      <c r="S55" s="257" t="str">
        <f>S15</f>
        <v>Single</v>
      </c>
      <c r="T55" s="258" t="str">
        <f t="shared" ref="T55:Z55" si="12">T15</f>
        <v>Single</v>
      </c>
      <c r="U55" s="257" t="str">
        <f t="shared" si="12"/>
        <v>Double</v>
      </c>
      <c r="V55" s="258" t="e">
        <f t="shared" si="12"/>
        <v>#REF!</v>
      </c>
      <c r="W55" s="257" t="str">
        <f t="shared" si="12"/>
        <v>Single</v>
      </c>
      <c r="X55" s="258" t="str">
        <f t="shared" si="12"/>
        <v>Single</v>
      </c>
      <c r="Y55" s="257" t="str">
        <f t="shared" si="12"/>
        <v>Double</v>
      </c>
      <c r="Z55" s="265" t="e">
        <f t="shared" si="12"/>
        <v>#REF!</v>
      </c>
      <c r="AA55" s="249"/>
      <c r="AB55" s="249"/>
      <c r="AC55" s="249"/>
      <c r="AD55" s="249"/>
      <c r="AE55" s="249"/>
      <c r="AF55" s="249"/>
      <c r="AG55" s="249"/>
      <c r="AH55" s="250"/>
    </row>
    <row r="56" spans="1:60" ht="15.75" thickBot="1" x14ac:dyDescent="0.3">
      <c r="A56" s="133" t="str">
        <f>A14</f>
        <v>Type</v>
      </c>
      <c r="B56" s="163" t="str">
        <f>B14</f>
        <v>P5</v>
      </c>
      <c r="C56" s="134" t="str">
        <f t="shared" ref="C56:Q56" si="13">C14</f>
        <v>P5K</v>
      </c>
      <c r="D56" s="134" t="str">
        <f t="shared" si="13"/>
        <v>P5-D</v>
      </c>
      <c r="E56" s="194" t="str">
        <f t="shared" si="13"/>
        <v>P5K-D</v>
      </c>
      <c r="F56" s="163" t="str">
        <f t="shared" si="13"/>
        <v>P5</v>
      </c>
      <c r="G56" s="134" t="str">
        <f t="shared" si="13"/>
        <v>P5K</v>
      </c>
      <c r="H56" s="134" t="str">
        <f t="shared" si="13"/>
        <v>P5-D</v>
      </c>
      <c r="I56" s="194" t="str">
        <f t="shared" si="13"/>
        <v>P5K-D</v>
      </c>
      <c r="J56" s="163" t="str">
        <f t="shared" si="13"/>
        <v>P5</v>
      </c>
      <c r="K56" s="134" t="str">
        <f t="shared" si="13"/>
        <v>P5K</v>
      </c>
      <c r="L56" s="134" t="str">
        <f t="shared" si="13"/>
        <v>P5-D</v>
      </c>
      <c r="M56" s="194" t="str">
        <f t="shared" si="13"/>
        <v>P5K-D</v>
      </c>
      <c r="N56" s="163" t="str">
        <f t="shared" si="13"/>
        <v>P5</v>
      </c>
      <c r="O56" s="134" t="str">
        <f t="shared" si="13"/>
        <v>P5K</v>
      </c>
      <c r="P56" s="134" t="str">
        <f t="shared" si="13"/>
        <v>P5-D</v>
      </c>
      <c r="Q56" s="136" t="str">
        <f t="shared" si="13"/>
        <v>P5K-D</v>
      </c>
      <c r="R56" s="150" t="str">
        <f>A14</f>
        <v>Type</v>
      </c>
      <c r="S56" s="163" t="str">
        <f>S14</f>
        <v>P5</v>
      </c>
      <c r="T56" s="163" t="str">
        <f t="shared" ref="T56:Z56" si="14">T14</f>
        <v>P5K</v>
      </c>
      <c r="U56" s="163" t="str">
        <f t="shared" si="14"/>
        <v>P5-D</v>
      </c>
      <c r="V56" s="163" t="str">
        <f t="shared" si="14"/>
        <v>P5K-D</v>
      </c>
      <c r="W56" s="163" t="str">
        <f t="shared" si="14"/>
        <v>P5</v>
      </c>
      <c r="X56" s="163" t="str">
        <f t="shared" si="14"/>
        <v>P5K</v>
      </c>
      <c r="Y56" s="163" t="str">
        <f t="shared" si="14"/>
        <v>P5-D</v>
      </c>
      <c r="Z56" s="204" t="str">
        <f t="shared" si="14"/>
        <v>P5K-D</v>
      </c>
      <c r="AA56" s="197"/>
      <c r="AB56" s="197"/>
      <c r="AC56" s="197"/>
      <c r="AD56" s="197"/>
      <c r="AE56" s="197"/>
      <c r="AF56" s="197"/>
      <c r="AG56" s="197"/>
      <c r="AH56" s="200"/>
      <c r="AI56" s="90"/>
    </row>
    <row r="57" spans="1:60" ht="15.75" thickBot="1" x14ac:dyDescent="0.3">
      <c r="A57" s="158" t="str">
        <f>A13</f>
        <v>Height [mm]</v>
      </c>
      <c r="B57" s="259">
        <f>B13</f>
        <v>300</v>
      </c>
      <c r="C57" s="260"/>
      <c r="D57" s="260"/>
      <c r="E57" s="261"/>
      <c r="F57" s="259">
        <f>F13</f>
        <v>400</v>
      </c>
      <c r="G57" s="260"/>
      <c r="H57" s="260"/>
      <c r="I57" s="261"/>
      <c r="J57" s="259">
        <f>J13</f>
        <v>500</v>
      </c>
      <c r="K57" s="260"/>
      <c r="L57" s="260"/>
      <c r="M57" s="261"/>
      <c r="N57" s="259">
        <f>N13</f>
        <v>600</v>
      </c>
      <c r="O57" s="260"/>
      <c r="P57" s="260"/>
      <c r="Q57" s="264"/>
      <c r="R57" s="158" t="str">
        <f>A13</f>
        <v>Height [mm]</v>
      </c>
      <c r="S57" s="259">
        <f>S13</f>
        <v>700</v>
      </c>
      <c r="T57" s="260">
        <f>T13</f>
        <v>600</v>
      </c>
      <c r="U57" s="260"/>
      <c r="V57" s="261"/>
      <c r="W57" s="259">
        <f>W13</f>
        <v>1000</v>
      </c>
      <c r="X57" s="260">
        <f>X13</f>
        <v>0</v>
      </c>
      <c r="Y57" s="260"/>
      <c r="Z57" s="264"/>
      <c r="AA57" s="249"/>
      <c r="AB57" s="249"/>
      <c r="AC57" s="249"/>
      <c r="AD57" s="249"/>
      <c r="AE57" s="249"/>
      <c r="AF57" s="249"/>
      <c r="AG57" s="249"/>
      <c r="AH57" s="250"/>
      <c r="AI57" s="90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</row>
    <row r="58" spans="1:60" ht="15.75" thickBot="1" x14ac:dyDescent="0.3">
      <c r="A58" s="1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6"/>
      <c r="R58" s="17"/>
      <c r="S58" s="3"/>
      <c r="T58" s="3"/>
      <c r="U58" s="3"/>
      <c r="V58" s="3"/>
      <c r="W58" s="3"/>
      <c r="X58" s="3"/>
      <c r="Y58" s="3"/>
      <c r="Z58" s="16"/>
      <c r="AA58" s="3"/>
      <c r="AB58" s="3"/>
      <c r="AC58" s="3"/>
      <c r="AD58" s="3"/>
      <c r="AE58" s="3"/>
      <c r="AF58" s="3"/>
      <c r="AG58" s="3"/>
      <c r="AH58" s="16"/>
      <c r="AI58" s="89"/>
      <c r="AJ58" s="2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</row>
    <row r="59" spans="1:60" ht="15.75" thickBot="1" x14ac:dyDescent="0.3">
      <c r="A59" s="135" t="s">
        <v>2</v>
      </c>
      <c r="B59" s="55">
        <f>B92</f>
        <v>1.28</v>
      </c>
      <c r="C59" s="55">
        <f>C92</f>
        <v>1.27</v>
      </c>
      <c r="D59" s="55">
        <f t="shared" ref="D59:Q59" si="15">D92</f>
        <v>1.3</v>
      </c>
      <c r="E59" s="55">
        <f t="shared" si="15"/>
        <v>1.37</v>
      </c>
      <c r="F59" s="55">
        <f t="shared" si="15"/>
        <v>1.28</v>
      </c>
      <c r="G59" s="55">
        <f t="shared" si="15"/>
        <v>1.28</v>
      </c>
      <c r="H59" s="55">
        <f t="shared" si="15"/>
        <v>1.3</v>
      </c>
      <c r="I59" s="56">
        <f t="shared" si="15"/>
        <v>1.36</v>
      </c>
      <c r="J59" s="57">
        <f t="shared" si="15"/>
        <v>1.28</v>
      </c>
      <c r="K59" s="55">
        <f t="shared" si="15"/>
        <v>1.29</v>
      </c>
      <c r="L59" s="55">
        <f t="shared" si="15"/>
        <v>1.3</v>
      </c>
      <c r="M59" s="55">
        <f t="shared" si="15"/>
        <v>1.36</v>
      </c>
      <c r="N59" s="55">
        <f t="shared" si="15"/>
        <v>1.28</v>
      </c>
      <c r="O59" s="55">
        <f t="shared" si="15"/>
        <v>1.29</v>
      </c>
      <c r="P59" s="55">
        <f t="shared" si="15"/>
        <v>1.3</v>
      </c>
      <c r="Q59" s="55">
        <f t="shared" si="15"/>
        <v>1.36</v>
      </c>
      <c r="R59" s="149" t="s">
        <v>2</v>
      </c>
      <c r="S59" s="55">
        <f t="shared" ref="S59:Z59" si="16">S92</f>
        <v>1.28</v>
      </c>
      <c r="T59" s="55">
        <f t="shared" si="16"/>
        <v>1.3</v>
      </c>
      <c r="U59" s="55">
        <f t="shared" si="16"/>
        <v>1.3</v>
      </c>
      <c r="V59" s="55">
        <f t="shared" si="16"/>
        <v>1.35</v>
      </c>
      <c r="W59" s="55">
        <f t="shared" si="16"/>
        <v>1.29</v>
      </c>
      <c r="X59" s="55">
        <f t="shared" si="16"/>
        <v>1.32</v>
      </c>
      <c r="Y59" s="55">
        <f t="shared" si="16"/>
        <v>1.31</v>
      </c>
      <c r="Z59" s="55">
        <f t="shared" si="16"/>
        <v>1.34</v>
      </c>
      <c r="AA59" s="64"/>
      <c r="AB59" s="64"/>
      <c r="AC59" s="64"/>
      <c r="AD59" s="64"/>
      <c r="AE59" s="64"/>
      <c r="AF59" s="64"/>
      <c r="AG59" s="64"/>
      <c r="AH59" s="71"/>
      <c r="AI59" s="90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</row>
    <row r="60" spans="1:60" s="9" customFormat="1" ht="15.75" thickBot="1" x14ac:dyDescent="0.3">
      <c r="A60" s="133" t="s">
        <v>9</v>
      </c>
      <c r="B60" s="96">
        <f>B94</f>
        <v>317.22000000000003</v>
      </c>
      <c r="C60" s="96">
        <f t="shared" ref="C60:Q60" si="17">C94</f>
        <v>413.1</v>
      </c>
      <c r="D60" s="96">
        <f t="shared" si="17"/>
        <v>539.58000000000004</v>
      </c>
      <c r="E60" s="96">
        <f t="shared" si="17"/>
        <v>767.04</v>
      </c>
      <c r="F60" s="96">
        <f t="shared" si="17"/>
        <v>416.16</v>
      </c>
      <c r="G60" s="96">
        <f t="shared" si="17"/>
        <v>547.74</v>
      </c>
      <c r="H60" s="96">
        <f t="shared" si="17"/>
        <v>705.84</v>
      </c>
      <c r="I60" s="97">
        <f t="shared" si="17"/>
        <v>995.52</v>
      </c>
      <c r="J60" s="98">
        <f t="shared" si="17"/>
        <v>514.08000000000004</v>
      </c>
      <c r="K60" s="96">
        <f t="shared" si="17"/>
        <v>681.36</v>
      </c>
      <c r="L60" s="96">
        <f t="shared" si="17"/>
        <v>868.02</v>
      </c>
      <c r="M60" s="96">
        <f t="shared" si="17"/>
        <v>1217.8800000000001</v>
      </c>
      <c r="N60" s="96">
        <f t="shared" si="17"/>
        <v>610.98</v>
      </c>
      <c r="O60" s="96">
        <f t="shared" si="17"/>
        <v>814.98</v>
      </c>
      <c r="P60" s="96">
        <f t="shared" si="17"/>
        <v>1029.18</v>
      </c>
      <c r="Q60" s="96">
        <f t="shared" si="17"/>
        <v>1436.16</v>
      </c>
      <c r="R60" s="150" t="s">
        <v>9</v>
      </c>
      <c r="S60" s="96">
        <f t="shared" ref="S60:Z60" si="18">S94</f>
        <v>706.86</v>
      </c>
      <c r="T60" s="96">
        <f t="shared" si="18"/>
        <v>948.6</v>
      </c>
      <c r="U60" s="96">
        <f t="shared" si="18"/>
        <v>1188.3</v>
      </c>
      <c r="V60" s="96">
        <f t="shared" si="18"/>
        <v>1651.38</v>
      </c>
      <c r="W60" s="96">
        <f t="shared" si="18"/>
        <v>990.42000000000007</v>
      </c>
      <c r="X60" s="96">
        <f t="shared" si="18"/>
        <v>1345.38</v>
      </c>
      <c r="Y60" s="96">
        <f t="shared" si="18"/>
        <v>1656.48</v>
      </c>
      <c r="Z60" s="96">
        <f t="shared" si="18"/>
        <v>2279.6999999999998</v>
      </c>
      <c r="AA60" s="199"/>
      <c r="AB60" s="199"/>
      <c r="AC60" s="199"/>
      <c r="AD60" s="199"/>
      <c r="AE60" s="199"/>
      <c r="AF60" s="199"/>
      <c r="AG60" s="199"/>
      <c r="AH60" s="203"/>
      <c r="AI60" s="94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</row>
    <row r="61" spans="1:60" ht="15.75" thickBot="1" x14ac:dyDescent="0.3">
      <c r="A61" s="137" t="s">
        <v>3</v>
      </c>
      <c r="B61" s="58">
        <f>B95</f>
        <v>90</v>
      </c>
      <c r="C61" s="58">
        <f t="shared" ref="C61:Q61" si="19">C95</f>
        <v>11</v>
      </c>
      <c r="D61" s="58">
        <f t="shared" si="19"/>
        <v>18</v>
      </c>
      <c r="E61" s="58">
        <f t="shared" si="19"/>
        <v>22</v>
      </c>
      <c r="F61" s="58">
        <f t="shared" si="19"/>
        <v>11.6</v>
      </c>
      <c r="G61" s="58">
        <f t="shared" si="19"/>
        <v>14.6</v>
      </c>
      <c r="H61" s="58">
        <f t="shared" si="19"/>
        <v>23.2</v>
      </c>
      <c r="I61" s="59">
        <f t="shared" si="19"/>
        <v>29.2</v>
      </c>
      <c r="J61" s="60">
        <f t="shared" si="19"/>
        <v>14.2</v>
      </c>
      <c r="K61" s="58">
        <f t="shared" si="19"/>
        <v>18.3</v>
      </c>
      <c r="L61" s="58">
        <f t="shared" si="19"/>
        <v>28.4</v>
      </c>
      <c r="M61" s="58">
        <f t="shared" si="19"/>
        <v>36.6</v>
      </c>
      <c r="N61" s="58">
        <f t="shared" si="19"/>
        <v>16.8</v>
      </c>
      <c r="O61" s="58">
        <f t="shared" si="19"/>
        <v>22</v>
      </c>
      <c r="P61" s="58">
        <f t="shared" si="19"/>
        <v>33.6</v>
      </c>
      <c r="Q61" s="58">
        <f t="shared" si="19"/>
        <v>44</v>
      </c>
      <c r="R61" s="151" t="s">
        <v>3</v>
      </c>
      <c r="S61" s="58">
        <f t="shared" ref="S61:Z61" si="20">S95</f>
        <v>19.399999999999999</v>
      </c>
      <c r="T61" s="58">
        <f t="shared" si="20"/>
        <v>25.6</v>
      </c>
      <c r="U61" s="58">
        <f t="shared" si="20"/>
        <v>38.700000000000003</v>
      </c>
      <c r="V61" s="58">
        <f t="shared" si="20"/>
        <v>51.2</v>
      </c>
      <c r="W61" s="58">
        <f t="shared" si="20"/>
        <v>26.7</v>
      </c>
      <c r="X61" s="58">
        <f t="shared" si="20"/>
        <v>36.5</v>
      </c>
      <c r="Y61" s="58">
        <f t="shared" si="20"/>
        <v>53.3</v>
      </c>
      <c r="Z61" s="58">
        <f t="shared" si="20"/>
        <v>73</v>
      </c>
      <c r="AA61" s="64"/>
      <c r="AB61" s="64"/>
      <c r="AC61" s="64"/>
      <c r="AD61" s="64"/>
      <c r="AE61" s="64"/>
      <c r="AF61" s="64"/>
      <c r="AG61" s="64"/>
      <c r="AH61" s="71"/>
      <c r="AI61" s="90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</row>
    <row r="62" spans="1:60" ht="15.75" thickBot="1" x14ac:dyDescent="0.3">
      <c r="A62" s="138" t="s">
        <v>4</v>
      </c>
      <c r="B62" s="99">
        <f>B96</f>
        <v>0.8</v>
      </c>
      <c r="C62" s="99">
        <f t="shared" ref="C62:Q62" si="21">C96</f>
        <v>0.8</v>
      </c>
      <c r="D62" s="99">
        <f t="shared" si="21"/>
        <v>1.7</v>
      </c>
      <c r="E62" s="99">
        <f t="shared" si="21"/>
        <v>1.7</v>
      </c>
      <c r="F62" s="99">
        <f t="shared" si="21"/>
        <v>1</v>
      </c>
      <c r="G62" s="99">
        <f t="shared" si="21"/>
        <v>1</v>
      </c>
      <c r="H62" s="99">
        <f t="shared" si="21"/>
        <v>2.1</v>
      </c>
      <c r="I62" s="100">
        <f t="shared" si="21"/>
        <v>2.1</v>
      </c>
      <c r="J62" s="101">
        <f t="shared" si="21"/>
        <v>1.3</v>
      </c>
      <c r="K62" s="99">
        <f t="shared" si="21"/>
        <v>1.3</v>
      </c>
      <c r="L62" s="99">
        <f t="shared" si="21"/>
        <v>2.5</v>
      </c>
      <c r="M62" s="99">
        <f t="shared" si="21"/>
        <v>2.5</v>
      </c>
      <c r="N62" s="99">
        <f t="shared" si="21"/>
        <v>1.5</v>
      </c>
      <c r="O62" s="99">
        <f t="shared" si="21"/>
        <v>1.5</v>
      </c>
      <c r="P62" s="99">
        <f t="shared" si="21"/>
        <v>2.9</v>
      </c>
      <c r="Q62" s="99">
        <f t="shared" si="21"/>
        <v>2.9</v>
      </c>
      <c r="R62" s="152" t="s">
        <v>4</v>
      </c>
      <c r="S62" s="99">
        <f t="shared" ref="S62:Z62" si="22">S96</f>
        <v>1.7</v>
      </c>
      <c r="T62" s="99">
        <f t="shared" si="22"/>
        <v>1.7</v>
      </c>
      <c r="U62" s="99">
        <f t="shared" si="22"/>
        <v>3.4</v>
      </c>
      <c r="V62" s="99">
        <f t="shared" si="22"/>
        <v>3.4</v>
      </c>
      <c r="W62" s="99">
        <f t="shared" si="22"/>
        <v>2.5</v>
      </c>
      <c r="X62" s="99">
        <f t="shared" si="22"/>
        <v>2.5</v>
      </c>
      <c r="Y62" s="99">
        <f t="shared" si="22"/>
        <v>4.9000000000000004</v>
      </c>
      <c r="Z62" s="99">
        <f t="shared" si="22"/>
        <v>4.9000000000000004</v>
      </c>
      <c r="AA62" s="205"/>
      <c r="AB62" s="205"/>
      <c r="AC62" s="205"/>
      <c r="AD62" s="205"/>
      <c r="AE62" s="205"/>
      <c r="AF62" s="205"/>
      <c r="AG62" s="205"/>
      <c r="AH62" s="206"/>
      <c r="AI62" s="90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</row>
    <row r="63" spans="1:60" x14ac:dyDescent="0.25">
      <c r="A63" s="159" t="str">
        <f>+VLOOKUP(AL17,AM19:BC24,17,FALSE)</f>
        <v>*The reduction factor is used for heat output reduction, e.g. when radiators are to be installed in trenches or under ceilings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/>
      <c r="R63" s="11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16"/>
      <c r="AI63" s="8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</row>
    <row r="64" spans="1:60" ht="15.75" thickBot="1" x14ac:dyDescent="0.3">
      <c r="A64" s="38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"/>
      <c r="N64" s="3"/>
      <c r="O64" s="3"/>
      <c r="P64" s="3"/>
      <c r="Q64" s="16"/>
      <c r="R64" s="11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16"/>
      <c r="AI64" s="8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</row>
    <row r="65" spans="1:60" ht="15.75" thickBot="1" x14ac:dyDescent="0.3">
      <c r="A65" s="160" t="s">
        <v>61</v>
      </c>
      <c r="B65" s="262">
        <f ca="1">NOW()</f>
        <v>43056.567112962963</v>
      </c>
      <c r="C65" s="263"/>
      <c r="D65" s="36"/>
      <c r="E65" s="36"/>
      <c r="F65" s="36"/>
      <c r="G65" s="36"/>
      <c r="H65" s="36"/>
      <c r="I65" s="36"/>
      <c r="J65" s="36"/>
      <c r="K65" s="36"/>
      <c r="L65" s="36"/>
      <c r="M65" s="18"/>
      <c r="N65" s="18"/>
      <c r="O65" s="18"/>
      <c r="P65" s="18"/>
      <c r="Q65" s="19"/>
      <c r="R65" s="12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  <c r="AI65" s="8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</row>
    <row r="66" spans="1:60" hidden="1" x14ac:dyDescent="0.25">
      <c r="AI66" s="8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</row>
    <row r="67" spans="1:60" hidden="1" x14ac:dyDescent="0.25"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</row>
    <row r="68" spans="1:60" hidden="1" x14ac:dyDescent="0.25"/>
    <row r="69" spans="1:60" hidden="1" x14ac:dyDescent="0.25"/>
    <row r="70" spans="1:60" hidden="1" x14ac:dyDescent="0.25"/>
    <row r="71" spans="1:60" hidden="1" x14ac:dyDescent="0.25"/>
    <row r="72" spans="1:60" hidden="1" x14ac:dyDescent="0.25"/>
    <row r="73" spans="1:60" hidden="1" x14ac:dyDescent="0.25"/>
    <row r="74" spans="1:60" hidden="1" x14ac:dyDescent="0.25"/>
    <row r="75" spans="1:60" hidden="1" x14ac:dyDescent="0.25"/>
    <row r="76" spans="1:60" hidden="1" x14ac:dyDescent="0.25"/>
    <row r="77" spans="1:60" hidden="1" x14ac:dyDescent="0.25"/>
    <row r="78" spans="1:60" hidden="1" x14ac:dyDescent="0.25"/>
    <row r="79" spans="1:60" hidden="1" x14ac:dyDescent="0.25"/>
    <row r="80" spans="1:60" hidden="1" x14ac:dyDescent="0.25"/>
    <row r="81" spans="1:60" hidden="1" x14ac:dyDescent="0.25"/>
    <row r="82" spans="1:60" hidden="1" x14ac:dyDescent="0.25"/>
    <row r="83" spans="1:60" hidden="1" x14ac:dyDescent="0.25"/>
    <row r="84" spans="1:60" hidden="1" x14ac:dyDescent="0.25"/>
    <row r="85" spans="1:60" hidden="1" x14ac:dyDescent="0.25"/>
    <row r="86" spans="1:60" ht="15.75" hidden="1" thickBot="1" x14ac:dyDescent="0.3"/>
    <row r="87" spans="1:60" ht="15.75" hidden="1" thickBot="1" x14ac:dyDescent="0.3">
      <c r="A87" s="148">
        <f>A47</f>
        <v>3300</v>
      </c>
      <c r="B87" s="257" t="str">
        <f>B55</f>
        <v>Single</v>
      </c>
      <c r="C87" s="258"/>
      <c r="D87" s="257" t="str">
        <f>D55</f>
        <v>Double</v>
      </c>
      <c r="E87" s="258"/>
      <c r="F87" s="257" t="str">
        <f>F55</f>
        <v>Single</v>
      </c>
      <c r="G87" s="258"/>
      <c r="H87" s="257" t="str">
        <f>H55</f>
        <v>Double</v>
      </c>
      <c r="I87" s="258"/>
      <c r="J87" s="257" t="str">
        <f>J55</f>
        <v>Single</v>
      </c>
      <c r="K87" s="258"/>
      <c r="L87" s="257" t="str">
        <f>L55</f>
        <v>Double</v>
      </c>
      <c r="M87" s="258"/>
      <c r="N87" s="257" t="str">
        <f>N55</f>
        <v>Single</v>
      </c>
      <c r="O87" s="258"/>
      <c r="P87" s="257" t="str">
        <f>P55</f>
        <v>Double</v>
      </c>
      <c r="Q87" s="258"/>
      <c r="R87" s="148" t="str">
        <f>R55</f>
        <v>Length [mm]</v>
      </c>
      <c r="S87" s="257" t="str">
        <f>S55</f>
        <v>Single</v>
      </c>
      <c r="T87" s="258">
        <f t="shared" ref="T87:Z87" si="23">T47</f>
        <v>1968.9038681988077</v>
      </c>
      <c r="U87" s="257" t="str">
        <f>U55</f>
        <v>Double</v>
      </c>
      <c r="V87" s="258">
        <f t="shared" si="23"/>
        <v>3367.0015352442229</v>
      </c>
      <c r="W87" s="257" t="str">
        <f>W55</f>
        <v>Single</v>
      </c>
      <c r="X87" s="258">
        <f t="shared" si="23"/>
        <v>2772.607029610504</v>
      </c>
      <c r="Y87" s="257" t="str">
        <f>Y55</f>
        <v>Double</v>
      </c>
      <c r="Z87" s="265">
        <f t="shared" si="23"/>
        <v>4664.692421764863</v>
      </c>
      <c r="AA87" s="208"/>
      <c r="AB87" s="208"/>
      <c r="AC87" s="208"/>
      <c r="AD87" s="208"/>
      <c r="AE87" s="208"/>
      <c r="AF87" s="208"/>
      <c r="AG87" s="208"/>
      <c r="AH87" s="208"/>
      <c r="AI87" s="89"/>
    </row>
    <row r="88" spans="1:60" ht="15.75" hidden="1" thickBot="1" x14ac:dyDescent="0.3">
      <c r="A88" s="150">
        <f>A46</f>
        <v>3200</v>
      </c>
      <c r="B88" s="163" t="str">
        <f>B56</f>
        <v>P5</v>
      </c>
      <c r="C88" s="163" t="str">
        <f t="shared" ref="C88:Z88" si="24">C56</f>
        <v>P5K</v>
      </c>
      <c r="D88" s="163" t="str">
        <f t="shared" si="24"/>
        <v>P5-D</v>
      </c>
      <c r="E88" s="163" t="str">
        <f t="shared" si="24"/>
        <v>P5K-D</v>
      </c>
      <c r="F88" s="163" t="str">
        <f t="shared" si="24"/>
        <v>P5</v>
      </c>
      <c r="G88" s="163" t="str">
        <f t="shared" si="24"/>
        <v>P5K</v>
      </c>
      <c r="H88" s="163" t="str">
        <f t="shared" si="24"/>
        <v>P5-D</v>
      </c>
      <c r="I88" s="163" t="str">
        <f t="shared" si="24"/>
        <v>P5K-D</v>
      </c>
      <c r="J88" s="163" t="str">
        <f t="shared" si="24"/>
        <v>P5</v>
      </c>
      <c r="K88" s="163" t="str">
        <f t="shared" si="24"/>
        <v>P5K</v>
      </c>
      <c r="L88" s="163" t="str">
        <f t="shared" si="24"/>
        <v>P5-D</v>
      </c>
      <c r="M88" s="163" t="str">
        <f t="shared" si="24"/>
        <v>P5K-D</v>
      </c>
      <c r="N88" s="163" t="str">
        <f t="shared" si="24"/>
        <v>P5</v>
      </c>
      <c r="O88" s="163" t="str">
        <f t="shared" si="24"/>
        <v>P5K</v>
      </c>
      <c r="P88" s="163" t="str">
        <f t="shared" si="24"/>
        <v>P5-D</v>
      </c>
      <c r="Q88" s="163" t="str">
        <f t="shared" si="24"/>
        <v>P5K-D</v>
      </c>
      <c r="R88" s="163" t="str">
        <f t="shared" si="24"/>
        <v>Type</v>
      </c>
      <c r="S88" s="163" t="str">
        <f t="shared" si="24"/>
        <v>P5</v>
      </c>
      <c r="T88" s="163" t="str">
        <f t="shared" si="24"/>
        <v>P5K</v>
      </c>
      <c r="U88" s="163" t="str">
        <f t="shared" si="24"/>
        <v>P5-D</v>
      </c>
      <c r="V88" s="163" t="str">
        <f t="shared" si="24"/>
        <v>P5K-D</v>
      </c>
      <c r="W88" s="163" t="str">
        <f t="shared" si="24"/>
        <v>P5</v>
      </c>
      <c r="X88" s="163" t="str">
        <f t="shared" si="24"/>
        <v>P5K</v>
      </c>
      <c r="Y88" s="163" t="str">
        <f t="shared" si="24"/>
        <v>P5-D</v>
      </c>
      <c r="Z88" s="204" t="str">
        <f t="shared" si="24"/>
        <v>P5K-D</v>
      </c>
      <c r="AA88" s="207"/>
      <c r="AB88" s="207"/>
      <c r="AC88" s="207"/>
      <c r="AD88" s="207"/>
      <c r="AE88" s="207"/>
      <c r="AF88" s="207"/>
      <c r="AG88" s="207"/>
      <c r="AH88" s="207"/>
      <c r="AI88" s="89"/>
    </row>
    <row r="89" spans="1:60" ht="15.75" hidden="1" thickBot="1" x14ac:dyDescent="0.3">
      <c r="A89" s="158">
        <f>A45</f>
        <v>3100</v>
      </c>
      <c r="B89" s="259">
        <f>B57</f>
        <v>300</v>
      </c>
      <c r="C89" s="260"/>
      <c r="D89" s="260"/>
      <c r="E89" s="261"/>
      <c r="F89" s="259">
        <f>F57</f>
        <v>400</v>
      </c>
      <c r="G89" s="260"/>
      <c r="H89" s="260"/>
      <c r="I89" s="261"/>
      <c r="J89" s="259">
        <f>J57</f>
        <v>500</v>
      </c>
      <c r="K89" s="260"/>
      <c r="L89" s="260"/>
      <c r="M89" s="261"/>
      <c r="N89" s="259">
        <f>N57</f>
        <v>600</v>
      </c>
      <c r="O89" s="260"/>
      <c r="P89" s="260"/>
      <c r="Q89" s="261"/>
      <c r="R89" s="158" t="str">
        <f>R57</f>
        <v>Height [mm]</v>
      </c>
      <c r="S89" s="259">
        <f>S57</f>
        <v>700</v>
      </c>
      <c r="T89" s="260">
        <f>T45</f>
        <v>1849.5763610352437</v>
      </c>
      <c r="U89" s="260"/>
      <c r="V89" s="261"/>
      <c r="W89" s="259">
        <f>W57</f>
        <v>1000</v>
      </c>
      <c r="X89" s="260">
        <f>X45</f>
        <v>2604.5702399371403</v>
      </c>
      <c r="Y89" s="260"/>
      <c r="Z89" s="264"/>
      <c r="AA89" s="208"/>
      <c r="AB89" s="208"/>
      <c r="AC89" s="208"/>
      <c r="AD89" s="208"/>
      <c r="AE89" s="208"/>
      <c r="AF89" s="208"/>
      <c r="AG89" s="208"/>
      <c r="AH89" s="208"/>
      <c r="AI89" s="89"/>
    </row>
    <row r="90" spans="1:60" ht="15" hidden="1" customHeight="1" x14ac:dyDescent="0.25">
      <c r="A90" s="209" t="s">
        <v>58</v>
      </c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8"/>
      <c r="AA90" s="213"/>
      <c r="AB90" s="213"/>
      <c r="AC90" s="213"/>
      <c r="AD90" s="213"/>
      <c r="AE90" s="213"/>
      <c r="AF90" s="213"/>
      <c r="AG90" s="213"/>
      <c r="AH90" s="213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</row>
    <row r="91" spans="1:60" ht="15.75" hidden="1" customHeight="1" thickBot="1" x14ac:dyDescent="0.3">
      <c r="A91" s="211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9"/>
      <c r="AA91" s="213"/>
      <c r="AB91" s="213"/>
      <c r="AC91" s="213"/>
      <c r="AD91" s="213"/>
      <c r="AE91" s="213"/>
      <c r="AF91" s="213"/>
      <c r="AG91" s="213"/>
      <c r="AH91" s="213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</row>
    <row r="92" spans="1:60" ht="15.75" hidden="1" thickBot="1" x14ac:dyDescent="0.3">
      <c r="A92" s="46" t="s">
        <v>2</v>
      </c>
      <c r="B92" s="191">
        <v>1.28</v>
      </c>
      <c r="C92" s="40">
        <v>1.27</v>
      </c>
      <c r="D92" s="40">
        <v>1.3</v>
      </c>
      <c r="E92" s="40">
        <v>1.37</v>
      </c>
      <c r="F92" s="40">
        <v>1.28</v>
      </c>
      <c r="G92" s="40">
        <v>1.28</v>
      </c>
      <c r="H92" s="40">
        <v>1.3</v>
      </c>
      <c r="I92" s="41">
        <v>1.36</v>
      </c>
      <c r="J92" s="42">
        <v>1.28</v>
      </c>
      <c r="K92" s="40">
        <v>1.29</v>
      </c>
      <c r="L92" s="40">
        <v>1.3</v>
      </c>
      <c r="M92" s="40">
        <v>1.36</v>
      </c>
      <c r="N92" s="40">
        <v>1.28</v>
      </c>
      <c r="O92" s="40">
        <v>1.29</v>
      </c>
      <c r="P92" s="40">
        <v>1.3</v>
      </c>
      <c r="Q92" s="40">
        <v>1.36</v>
      </c>
      <c r="R92" s="46" t="s">
        <v>2</v>
      </c>
      <c r="S92" s="123">
        <v>1.28</v>
      </c>
      <c r="T92" s="40">
        <v>1.3</v>
      </c>
      <c r="U92" s="40">
        <v>1.3</v>
      </c>
      <c r="V92" s="40">
        <v>1.35</v>
      </c>
      <c r="W92" s="40">
        <v>1.29</v>
      </c>
      <c r="X92" s="40">
        <v>1.32</v>
      </c>
      <c r="Y92" s="40">
        <v>1.31</v>
      </c>
      <c r="Z92" s="40">
        <v>1.34</v>
      </c>
      <c r="AA92" s="214"/>
      <c r="AB92" s="214"/>
      <c r="AC92" s="214"/>
      <c r="AD92" s="214"/>
      <c r="AE92" s="214"/>
      <c r="AF92" s="214"/>
      <c r="AG92" s="214"/>
      <c r="AH92" s="214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</row>
    <row r="93" spans="1:60" ht="15.75" hidden="1" thickBot="1" x14ac:dyDescent="0.3">
      <c r="A93" s="47" t="s">
        <v>17</v>
      </c>
      <c r="B93" s="192">
        <v>311</v>
      </c>
      <c r="C93" s="43">
        <v>405</v>
      </c>
      <c r="D93" s="43">
        <v>529</v>
      </c>
      <c r="E93" s="43">
        <v>752</v>
      </c>
      <c r="F93" s="43">
        <v>408</v>
      </c>
      <c r="G93" s="43">
        <v>537</v>
      </c>
      <c r="H93" s="43">
        <v>692</v>
      </c>
      <c r="I93" s="44">
        <v>976</v>
      </c>
      <c r="J93" s="45">
        <v>504</v>
      </c>
      <c r="K93" s="43">
        <v>668</v>
      </c>
      <c r="L93" s="43">
        <v>851</v>
      </c>
      <c r="M93" s="43">
        <v>1194</v>
      </c>
      <c r="N93" s="43">
        <v>599</v>
      </c>
      <c r="O93" s="43">
        <v>799</v>
      </c>
      <c r="P93" s="43">
        <v>1009</v>
      </c>
      <c r="Q93" s="43">
        <v>1408</v>
      </c>
      <c r="R93" s="47" t="s">
        <v>17</v>
      </c>
      <c r="S93" s="124">
        <v>693</v>
      </c>
      <c r="T93" s="43">
        <v>930</v>
      </c>
      <c r="U93" s="43">
        <v>1165</v>
      </c>
      <c r="V93" s="43">
        <v>1619</v>
      </c>
      <c r="W93" s="43">
        <v>971</v>
      </c>
      <c r="X93" s="43">
        <v>1319</v>
      </c>
      <c r="Y93" s="43">
        <v>1624</v>
      </c>
      <c r="Z93" s="43">
        <v>2235</v>
      </c>
      <c r="AA93" s="215"/>
      <c r="AB93" s="215"/>
      <c r="AC93" s="215"/>
      <c r="AD93" s="215"/>
      <c r="AE93" s="215"/>
      <c r="AF93" s="215"/>
      <c r="AG93" s="215"/>
      <c r="AH93" s="215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</row>
    <row r="94" spans="1:60" ht="15.75" hidden="1" thickBot="1" x14ac:dyDescent="0.3">
      <c r="A94" s="156" t="s">
        <v>59</v>
      </c>
      <c r="B94" s="125">
        <f>B93*1.02</f>
        <v>317.22000000000003</v>
      </c>
      <c r="C94" s="125">
        <f>C93*1.02</f>
        <v>413.1</v>
      </c>
      <c r="D94" s="125">
        <f t="shared" ref="D94:Z94" si="25">D93*1.02</f>
        <v>539.58000000000004</v>
      </c>
      <c r="E94" s="125">
        <f t="shared" si="25"/>
        <v>767.04</v>
      </c>
      <c r="F94" s="125">
        <f t="shared" si="25"/>
        <v>416.16</v>
      </c>
      <c r="G94" s="125">
        <f t="shared" si="25"/>
        <v>547.74</v>
      </c>
      <c r="H94" s="125">
        <f t="shared" si="25"/>
        <v>705.84</v>
      </c>
      <c r="I94" s="125">
        <f t="shared" si="25"/>
        <v>995.52</v>
      </c>
      <c r="J94" s="125">
        <f t="shared" si="25"/>
        <v>514.08000000000004</v>
      </c>
      <c r="K94" s="125">
        <f t="shared" si="25"/>
        <v>681.36</v>
      </c>
      <c r="L94" s="125">
        <f t="shared" si="25"/>
        <v>868.02</v>
      </c>
      <c r="M94" s="125">
        <f t="shared" si="25"/>
        <v>1217.8800000000001</v>
      </c>
      <c r="N94" s="125">
        <f t="shared" si="25"/>
        <v>610.98</v>
      </c>
      <c r="O94" s="125">
        <f t="shared" si="25"/>
        <v>814.98</v>
      </c>
      <c r="P94" s="125">
        <f t="shared" si="25"/>
        <v>1029.18</v>
      </c>
      <c r="Q94" s="125">
        <f t="shared" si="25"/>
        <v>1436.16</v>
      </c>
      <c r="R94" s="157" t="str">
        <f>A94</f>
        <v>TILLÆG</v>
      </c>
      <c r="S94" s="125">
        <f t="shared" si="25"/>
        <v>706.86</v>
      </c>
      <c r="T94" s="125">
        <f t="shared" si="25"/>
        <v>948.6</v>
      </c>
      <c r="U94" s="125">
        <f t="shared" si="25"/>
        <v>1188.3</v>
      </c>
      <c r="V94" s="125">
        <f t="shared" si="25"/>
        <v>1651.38</v>
      </c>
      <c r="W94" s="125">
        <f t="shared" si="25"/>
        <v>990.42000000000007</v>
      </c>
      <c r="X94" s="125">
        <f t="shared" si="25"/>
        <v>1345.38</v>
      </c>
      <c r="Y94" s="125">
        <f t="shared" si="25"/>
        <v>1656.48</v>
      </c>
      <c r="Z94" s="125">
        <f t="shared" si="25"/>
        <v>2279.6999999999998</v>
      </c>
      <c r="AA94" s="216"/>
      <c r="AB94" s="216"/>
      <c r="AC94" s="216"/>
      <c r="AD94" s="216"/>
      <c r="AE94" s="216"/>
      <c r="AF94" s="216"/>
      <c r="AG94" s="216"/>
      <c r="AH94" s="216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</row>
    <row r="95" spans="1:60" ht="15.75" hidden="1" thickBot="1" x14ac:dyDescent="0.3">
      <c r="A95" s="47" t="s">
        <v>3</v>
      </c>
      <c r="B95" s="192">
        <v>90</v>
      </c>
      <c r="C95" s="48">
        <v>11</v>
      </c>
      <c r="D95" s="48">
        <v>18</v>
      </c>
      <c r="E95" s="48">
        <v>22</v>
      </c>
      <c r="F95" s="48">
        <v>11.6</v>
      </c>
      <c r="G95" s="48">
        <v>14.6</v>
      </c>
      <c r="H95" s="48">
        <v>23.2</v>
      </c>
      <c r="I95" s="49">
        <v>29.2</v>
      </c>
      <c r="J95" s="50">
        <v>14.2</v>
      </c>
      <c r="K95" s="48">
        <v>18.3</v>
      </c>
      <c r="L95" s="48">
        <v>28.4</v>
      </c>
      <c r="M95" s="48">
        <v>36.6</v>
      </c>
      <c r="N95" s="48">
        <v>16.8</v>
      </c>
      <c r="O95" s="48">
        <v>22</v>
      </c>
      <c r="P95" s="48">
        <v>33.6</v>
      </c>
      <c r="Q95" s="48">
        <v>44</v>
      </c>
      <c r="R95" s="47" t="s">
        <v>3</v>
      </c>
      <c r="S95" s="126">
        <v>19.399999999999999</v>
      </c>
      <c r="T95" s="48">
        <v>25.6</v>
      </c>
      <c r="U95" s="48">
        <v>38.700000000000003</v>
      </c>
      <c r="V95" s="48">
        <v>51.2</v>
      </c>
      <c r="W95" s="48">
        <v>26.7</v>
      </c>
      <c r="X95" s="48">
        <v>36.5</v>
      </c>
      <c r="Y95" s="48">
        <v>53.3</v>
      </c>
      <c r="Z95" s="48">
        <v>73</v>
      </c>
      <c r="AA95" s="217"/>
      <c r="AB95" s="217"/>
      <c r="AC95" s="217"/>
      <c r="AD95" s="217"/>
      <c r="AE95" s="217"/>
      <c r="AF95" s="217"/>
      <c r="AG95" s="217"/>
      <c r="AH95" s="217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</row>
    <row r="96" spans="1:60" ht="15.75" hidden="1" thickBot="1" x14ac:dyDescent="0.3">
      <c r="A96" s="51" t="s">
        <v>4</v>
      </c>
      <c r="B96" s="193">
        <v>0.8</v>
      </c>
      <c r="C96" s="52">
        <v>0.8</v>
      </c>
      <c r="D96" s="52">
        <v>1.7</v>
      </c>
      <c r="E96" s="52">
        <v>1.7</v>
      </c>
      <c r="F96" s="52">
        <v>1</v>
      </c>
      <c r="G96" s="52">
        <v>1</v>
      </c>
      <c r="H96" s="52">
        <v>2.1</v>
      </c>
      <c r="I96" s="53">
        <v>2.1</v>
      </c>
      <c r="J96" s="54">
        <v>1.3</v>
      </c>
      <c r="K96" s="52">
        <v>1.3</v>
      </c>
      <c r="L96" s="52">
        <v>2.5</v>
      </c>
      <c r="M96" s="52">
        <v>2.5</v>
      </c>
      <c r="N96" s="52">
        <v>1.5</v>
      </c>
      <c r="O96" s="52">
        <v>1.5</v>
      </c>
      <c r="P96" s="52">
        <v>2.9</v>
      </c>
      <c r="Q96" s="52">
        <v>2.9</v>
      </c>
      <c r="R96" s="51" t="s">
        <v>4</v>
      </c>
      <c r="S96" s="127">
        <v>1.7</v>
      </c>
      <c r="T96" s="52">
        <v>1.7</v>
      </c>
      <c r="U96" s="52">
        <v>3.4</v>
      </c>
      <c r="V96" s="52">
        <v>3.4</v>
      </c>
      <c r="W96" s="52">
        <v>2.5</v>
      </c>
      <c r="X96" s="52">
        <v>2.5</v>
      </c>
      <c r="Y96" s="52">
        <v>4.9000000000000004</v>
      </c>
      <c r="Z96" s="52">
        <v>4.9000000000000004</v>
      </c>
      <c r="AA96" s="217"/>
      <c r="AB96" s="217"/>
      <c r="AC96" s="217"/>
      <c r="AD96" s="217"/>
      <c r="AE96" s="217"/>
      <c r="AF96" s="217"/>
      <c r="AG96" s="217"/>
      <c r="AH96" s="217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</row>
    <row r="97" spans="6:6" hidden="1" x14ac:dyDescent="0.25"/>
    <row r="98" spans="6:6" hidden="1" x14ac:dyDescent="0.25"/>
    <row r="99" spans="6:6" hidden="1" x14ac:dyDescent="0.25"/>
    <row r="100" spans="6:6" hidden="1" x14ac:dyDescent="0.25">
      <c r="F100" s="139" t="s">
        <v>15</v>
      </c>
    </row>
    <row r="101" spans="6:6" hidden="1" x14ac:dyDescent="0.25">
      <c r="F101" s="139" t="s">
        <v>16</v>
      </c>
    </row>
    <row r="102" spans="6:6" hidden="1" x14ac:dyDescent="0.25"/>
    <row r="103" spans="6:6" hidden="1" x14ac:dyDescent="0.25"/>
  </sheetData>
  <sheetProtection password="806B" sheet="1" objects="1" scenarios="1"/>
  <mergeCells count="83">
    <mergeCell ref="P55:Q55"/>
    <mergeCell ref="N55:O55"/>
    <mergeCell ref="B55:C55"/>
    <mergeCell ref="D55:E55"/>
    <mergeCell ref="H55:I55"/>
    <mergeCell ref="J55:K55"/>
    <mergeCell ref="L55:M55"/>
    <mergeCell ref="F55:G55"/>
    <mergeCell ref="B13:E13"/>
    <mergeCell ref="A11:A12"/>
    <mergeCell ref="B10:Q12"/>
    <mergeCell ref="D15:E15"/>
    <mergeCell ref="F15:G15"/>
    <mergeCell ref="H15:I15"/>
    <mergeCell ref="J15:K15"/>
    <mergeCell ref="L15:M15"/>
    <mergeCell ref="N15:O15"/>
    <mergeCell ref="B15:C15"/>
    <mergeCell ref="P15:Q15"/>
    <mergeCell ref="H5:J5"/>
    <mergeCell ref="K5:M5"/>
    <mergeCell ref="N13:Q13"/>
    <mergeCell ref="J13:M13"/>
    <mergeCell ref="F13:I13"/>
    <mergeCell ref="H3:Q3"/>
    <mergeCell ref="AL26:AN26"/>
    <mergeCell ref="H4:J4"/>
    <mergeCell ref="R11:R12"/>
    <mergeCell ref="AL15:AO16"/>
    <mergeCell ref="W15:X15"/>
    <mergeCell ref="S10:AH12"/>
    <mergeCell ref="S13:V13"/>
    <mergeCell ref="K4:M4"/>
    <mergeCell ref="N4:P4"/>
    <mergeCell ref="N5:P5"/>
    <mergeCell ref="N6:P6"/>
    <mergeCell ref="K6:M6"/>
    <mergeCell ref="H6:J6"/>
    <mergeCell ref="W13:Z13"/>
    <mergeCell ref="AA13:AD13"/>
    <mergeCell ref="W89:Z89"/>
    <mergeCell ref="AG15:AH15"/>
    <mergeCell ref="AG55:AH55"/>
    <mergeCell ref="W55:X55"/>
    <mergeCell ref="S57:V57"/>
    <mergeCell ref="W57:Z57"/>
    <mergeCell ref="AA57:AD57"/>
    <mergeCell ref="AE57:AH57"/>
    <mergeCell ref="W87:X87"/>
    <mergeCell ref="Y87:Z87"/>
    <mergeCell ref="U87:V87"/>
    <mergeCell ref="S87:T87"/>
    <mergeCell ref="AE55:AF55"/>
    <mergeCell ref="S55:T55"/>
    <mergeCell ref="U55:V55"/>
    <mergeCell ref="Y55:Z55"/>
    <mergeCell ref="B89:E89"/>
    <mergeCell ref="F89:I89"/>
    <mergeCell ref="J89:M89"/>
    <mergeCell ref="N89:Q89"/>
    <mergeCell ref="S89:V89"/>
    <mergeCell ref="L87:M87"/>
    <mergeCell ref="B57:E57"/>
    <mergeCell ref="F57:I57"/>
    <mergeCell ref="N87:O87"/>
    <mergeCell ref="P87:Q87"/>
    <mergeCell ref="B65:C65"/>
    <mergeCell ref="J57:M57"/>
    <mergeCell ref="N57:Q57"/>
    <mergeCell ref="B87:C87"/>
    <mergeCell ref="D87:E87"/>
    <mergeCell ref="F87:G87"/>
    <mergeCell ref="H87:I87"/>
    <mergeCell ref="J87:K87"/>
    <mergeCell ref="AA55:AB55"/>
    <mergeCell ref="AC55:AD55"/>
    <mergeCell ref="AE13:AH13"/>
    <mergeCell ref="S15:T15"/>
    <mergeCell ref="U15:V15"/>
    <mergeCell ref="Y15:Z15"/>
    <mergeCell ref="AA15:AB15"/>
    <mergeCell ref="AC15:AD15"/>
    <mergeCell ref="AE15:AF15"/>
  </mergeCells>
  <conditionalFormatting sqref="N6:P6">
    <cfRule type="cellIs" dxfId="2" priority="3" stopIfTrue="1" operator="greaterThan">
      <formula>$K$6</formula>
    </cfRule>
  </conditionalFormatting>
  <conditionalFormatting sqref="K6:M6">
    <cfRule type="cellIs" dxfId="1" priority="2" stopIfTrue="1" operator="greaterThan">
      <formula>$H$6</formula>
    </cfRule>
  </conditionalFormatting>
  <conditionalFormatting sqref="H6:J6">
    <cfRule type="cellIs" dxfId="0" priority="1" stopIfTrue="1" operator="lessThan">
      <formula>$K$6</formula>
    </cfRule>
  </conditionalFormatting>
  <hyperlinks>
    <hyperlink ref="D7" r:id="rId1" display="www.hudevad.dk"/>
    <hyperlink ref="AR19" r:id="rId2"/>
    <hyperlink ref="AQ19" r:id="rId3"/>
    <hyperlink ref="AQ20" r:id="rId4"/>
    <hyperlink ref="AR21" r:id="rId5"/>
    <hyperlink ref="AR22" r:id="rId6"/>
    <hyperlink ref="AR24" r:id="rId7"/>
    <hyperlink ref="AR23" r:id="rId8"/>
  </hyperlinks>
  <printOptions horizontalCentered="1" verticalCentered="1"/>
  <pageMargins left="0" right="0" top="0" bottom="0" header="0" footer="0"/>
  <pageSetup paperSize="9" scale="67" pageOrder="overThenDown" orientation="portrait" r:id="rId9"/>
  <rowBreaks count="1" manualBreakCount="1">
    <brk id="65" max="16383" man="1"/>
  </rowBreaks>
  <colBreaks count="1" manualBreakCount="1">
    <brk id="17" max="1048575" man="1"/>
  </colBreaks>
  <ignoredErrors>
    <ignoredError sqref="B24:Q24 S24:Z24" formula="1"/>
  </ignoredErrors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2" name="Drop Down 1">
              <controlPr locked="0" defaultSize="0" autoLine="0" autoPict="0">
                <anchor moveWithCells="1">
                  <from>
                    <xdr:col>9</xdr:col>
                    <xdr:colOff>209550</xdr:colOff>
                    <xdr:row>1</xdr:row>
                    <xdr:rowOff>9525</xdr:rowOff>
                  </from>
                  <to>
                    <xdr:col>10</xdr:col>
                    <xdr:colOff>504825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BZ65"/>
  <sheetViews>
    <sheetView zoomScaleNormal="100" zoomScaleSheetLayoutView="100" workbookViewId="0">
      <selection activeCell="D6" sqref="D6"/>
    </sheetView>
  </sheetViews>
  <sheetFormatPr defaultColWidth="0" defaultRowHeight="15" zeroHeight="1" x14ac:dyDescent="0.25"/>
  <cols>
    <col min="1" max="1" width="15.28515625" style="37" customWidth="1"/>
    <col min="2" max="17" width="8.28515625" style="37" customWidth="1"/>
    <col min="18" max="18" width="15.28515625" style="37" customWidth="1"/>
    <col min="19" max="34" width="8.28515625" style="37" customWidth="1"/>
    <col min="35" max="78" width="0" style="37" hidden="1" customWidth="1"/>
    <col min="79" max="16384" width="7" style="37" hidden="1"/>
  </cols>
  <sheetData>
    <row r="1" spans="1:34" s="64" customFormat="1" ht="20.25" customHeight="1" thickBot="1" x14ac:dyDescent="0.3">
      <c r="A1" s="67"/>
      <c r="B1" s="68"/>
      <c r="C1" s="68"/>
      <c r="D1" s="68"/>
      <c r="E1" s="68"/>
      <c r="F1" s="68"/>
      <c r="G1" s="69"/>
      <c r="H1" s="68"/>
      <c r="I1" s="68"/>
      <c r="J1" s="68"/>
      <c r="K1" s="68"/>
      <c r="L1" s="68"/>
      <c r="M1" s="68"/>
      <c r="N1" s="68"/>
      <c r="O1" s="68"/>
      <c r="P1" s="68"/>
      <c r="Q1" s="69"/>
      <c r="R1" s="67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9"/>
    </row>
    <row r="2" spans="1:34" s="64" customFormat="1" ht="17.25" customHeight="1" x14ac:dyDescent="0.25">
      <c r="A2" s="70"/>
      <c r="D2" s="7" t="s">
        <v>78</v>
      </c>
      <c r="F2" s="4"/>
      <c r="G2" s="71"/>
      <c r="H2" s="313" t="str">
        <f>'Output (W)'!A10</f>
        <v>Temperature set</v>
      </c>
      <c r="I2" s="314"/>
      <c r="J2" s="314"/>
      <c r="K2" s="314"/>
      <c r="L2" s="314"/>
      <c r="M2" s="314"/>
      <c r="N2" s="314"/>
      <c r="O2" s="314"/>
      <c r="P2" s="314"/>
      <c r="Q2" s="315"/>
      <c r="R2" s="70"/>
      <c r="AH2" s="71"/>
    </row>
    <row r="3" spans="1:34" s="64" customFormat="1" ht="15.75" thickBot="1" x14ac:dyDescent="0.3">
      <c r="A3" s="70"/>
      <c r="D3" s="7" t="str">
        <f>'Output (W)'!D3</f>
        <v>Record Hall Business Ctr, Rm 215 - 16-16A Baldwin Gardens</v>
      </c>
      <c r="F3" s="4"/>
      <c r="G3" s="71"/>
      <c r="H3" s="316"/>
      <c r="I3" s="317"/>
      <c r="J3" s="317"/>
      <c r="K3" s="317"/>
      <c r="L3" s="317"/>
      <c r="M3" s="317"/>
      <c r="N3" s="317"/>
      <c r="O3" s="317"/>
      <c r="P3" s="317"/>
      <c r="Q3" s="318"/>
      <c r="R3" s="70"/>
      <c r="AH3" s="71"/>
    </row>
    <row r="4" spans="1:34" s="64" customFormat="1" ht="15.75" x14ac:dyDescent="0.25">
      <c r="A4" s="70"/>
      <c r="D4" s="7" t="str">
        <f>'Output (W)'!D4</f>
        <v>Hatton Garden, London EC1N 7RJ</v>
      </c>
      <c r="F4" s="4"/>
      <c r="H4" s="270" t="str">
        <f>'Output (W)'!H4:J4</f>
        <v>Flow temperature</v>
      </c>
      <c r="I4" s="271"/>
      <c r="J4" s="272"/>
      <c r="K4" s="270" t="str">
        <f>'Output (W)'!K4:M4</f>
        <v>Return temperature</v>
      </c>
      <c r="L4" s="271"/>
      <c r="M4" s="293"/>
      <c r="N4" s="294" t="str">
        <f>'Output (W)'!N4:P4</f>
        <v>Room temperature</v>
      </c>
      <c r="O4" s="271"/>
      <c r="P4" s="293"/>
      <c r="Q4" s="62" t="s">
        <v>14</v>
      </c>
      <c r="R4" s="70"/>
      <c r="AH4" s="71"/>
    </row>
    <row r="5" spans="1:34" s="64" customFormat="1" ht="15.75" customHeight="1" thickBot="1" x14ac:dyDescent="0.3">
      <c r="A5" s="70"/>
      <c r="D5" s="28" t="str">
        <f>'Output (W)'!D5</f>
        <v xml:space="preserve"> Tel.: +44 (0) 2476 88 1200</v>
      </c>
      <c r="E5" s="65"/>
      <c r="F5" s="5"/>
      <c r="H5" s="305" t="s">
        <v>18</v>
      </c>
      <c r="I5" s="296"/>
      <c r="J5" s="306"/>
      <c r="K5" s="305" t="s">
        <v>19</v>
      </c>
      <c r="L5" s="296"/>
      <c r="M5" s="297"/>
      <c r="N5" s="295" t="s">
        <v>20</v>
      </c>
      <c r="O5" s="296"/>
      <c r="P5" s="297"/>
      <c r="Q5" s="63" t="s">
        <v>21</v>
      </c>
      <c r="R5" s="70"/>
      <c r="AH5" s="71"/>
    </row>
    <row r="6" spans="1:34" s="64" customFormat="1" ht="21" customHeight="1" thickBot="1" x14ac:dyDescent="0.3">
      <c r="A6" s="70"/>
      <c r="D6" s="8"/>
      <c r="F6" s="6"/>
      <c r="H6" s="319">
        <f>'Output (W)'!H6</f>
        <v>70</v>
      </c>
      <c r="I6" s="320"/>
      <c r="J6" s="321"/>
      <c r="K6" s="322">
        <f>'Output (W)'!K6</f>
        <v>40</v>
      </c>
      <c r="L6" s="323"/>
      <c r="M6" s="324"/>
      <c r="N6" s="322">
        <f>'Output (W)'!N6</f>
        <v>20</v>
      </c>
      <c r="O6" s="323"/>
      <c r="P6" s="324"/>
      <c r="Q6" s="72">
        <f>((H6+K6)/2)-N6</f>
        <v>35</v>
      </c>
      <c r="R6" s="70"/>
      <c r="AH6" s="71"/>
    </row>
    <row r="7" spans="1:34" s="64" customFormat="1" ht="15.75" customHeight="1" thickBot="1" x14ac:dyDescent="0.3">
      <c r="A7" s="70"/>
      <c r="D7" s="8" t="str">
        <f>'Output (W)'!D7</f>
        <v>www.hudevad.com</v>
      </c>
      <c r="F7" s="6"/>
      <c r="G7" s="71"/>
      <c r="O7" s="65"/>
      <c r="Q7" s="71"/>
      <c r="R7" s="70"/>
      <c r="AH7" s="71"/>
    </row>
    <row r="8" spans="1:34" s="64" customFormat="1" ht="15.75" customHeight="1" thickBot="1" x14ac:dyDescent="0.3">
      <c r="A8" s="70"/>
      <c r="D8" s="8"/>
      <c r="F8" s="6"/>
      <c r="G8" s="71"/>
      <c r="H8" s="61" t="str">
        <f>'Output (W)'!H8</f>
        <v>Reduction factor * [%]</v>
      </c>
      <c r="I8" s="73"/>
      <c r="J8" s="74"/>
      <c r="K8" s="75">
        <f>'Output (W)'!K8</f>
        <v>0</v>
      </c>
      <c r="O8" s="65"/>
      <c r="Q8" s="71"/>
      <c r="R8" s="70"/>
      <c r="AH8" s="71"/>
    </row>
    <row r="9" spans="1:34" s="64" customFormat="1" ht="15.75" thickBot="1" x14ac:dyDescent="0.3">
      <c r="A9" s="70"/>
      <c r="G9" s="76"/>
      <c r="Q9" s="71"/>
      <c r="R9" s="70"/>
      <c r="AH9" s="71"/>
    </row>
    <row r="10" spans="1:34" s="65" customFormat="1" ht="15" customHeight="1" thickBot="1" x14ac:dyDescent="0.3">
      <c r="A10" s="155" t="str">
        <f>'Output (W)'!A10</f>
        <v>Temperature set</v>
      </c>
      <c r="B10" s="281" t="str">
        <f>'Output (W)'!B10:Q12</f>
        <v>P5 / P5K + P5-D / P5K-D</v>
      </c>
      <c r="C10" s="282">
        <f>'Output (W)'!C10:Q12</f>
        <v>0</v>
      </c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3"/>
      <c r="R10" s="155" t="str">
        <f>A10</f>
        <v>Temperature set</v>
      </c>
      <c r="S10" s="281" t="str">
        <f>B10</f>
        <v>P5 / P5K + P5-D / P5K-D</v>
      </c>
      <c r="T10" s="282">
        <f>C10</f>
        <v>0</v>
      </c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3"/>
    </row>
    <row r="11" spans="1:34" s="65" customFormat="1" ht="15" customHeight="1" x14ac:dyDescent="0.25">
      <c r="A11" s="273" t="str">
        <f>'Output (W)'!A11</f>
        <v>70/40-20</v>
      </c>
      <c r="B11" s="284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6"/>
      <c r="R11" s="273" t="str">
        <f>A11</f>
        <v>70/40-20</v>
      </c>
      <c r="S11" s="284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6"/>
    </row>
    <row r="12" spans="1:34" s="65" customFormat="1" ht="15.75" customHeight="1" thickBot="1" x14ac:dyDescent="0.3">
      <c r="A12" s="274"/>
      <c r="B12" s="287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9"/>
      <c r="R12" s="274"/>
      <c r="S12" s="287"/>
      <c r="T12" s="288"/>
      <c r="U12" s="288"/>
      <c r="V12" s="288"/>
      <c r="W12" s="288"/>
      <c r="X12" s="288"/>
      <c r="Y12" s="288"/>
      <c r="Z12" s="288"/>
      <c r="AA12" s="288"/>
      <c r="AB12" s="288"/>
      <c r="AC12" s="288"/>
      <c r="AD12" s="288"/>
      <c r="AE12" s="288"/>
      <c r="AF12" s="288"/>
      <c r="AG12" s="288"/>
      <c r="AH12" s="289"/>
    </row>
    <row r="13" spans="1:34" s="77" customFormat="1" ht="15.75" thickBot="1" x14ac:dyDescent="0.3">
      <c r="A13" s="161" t="str">
        <f>'Output (W)'!A13</f>
        <v>Height [mm]</v>
      </c>
      <c r="B13" s="257">
        <f>'Output (W)'!B13:E13</f>
        <v>300</v>
      </c>
      <c r="C13" s="307"/>
      <c r="D13" s="307"/>
      <c r="E13" s="308"/>
      <c r="F13" s="257">
        <f>'Output (W)'!F13:I13</f>
        <v>400</v>
      </c>
      <c r="G13" s="307"/>
      <c r="H13" s="307"/>
      <c r="I13" s="308"/>
      <c r="J13" s="257">
        <f>'Output (W)'!J13:M13</f>
        <v>500</v>
      </c>
      <c r="K13" s="307"/>
      <c r="L13" s="307"/>
      <c r="M13" s="308"/>
      <c r="N13" s="257">
        <f>'Output (W)'!N13:Q13</f>
        <v>600</v>
      </c>
      <c r="O13" s="307"/>
      <c r="P13" s="307"/>
      <c r="Q13" s="307"/>
      <c r="R13" s="161" t="str">
        <f>A13</f>
        <v>Height [mm]</v>
      </c>
      <c r="S13" s="257">
        <f>'Output (W)'!S13:V13</f>
        <v>700</v>
      </c>
      <c r="T13" s="307">
        <f>'Output (W)'!T13:X13</f>
        <v>600</v>
      </c>
      <c r="U13" s="307"/>
      <c r="V13" s="308"/>
      <c r="W13" s="257">
        <f>'Output (W)'!W13:Z13</f>
        <v>1000</v>
      </c>
      <c r="X13" s="307">
        <f>'Output (W)'!X13:AB13</f>
        <v>0</v>
      </c>
      <c r="Y13" s="307"/>
      <c r="Z13" s="265"/>
      <c r="AA13" s="249"/>
      <c r="AB13" s="249"/>
      <c r="AC13" s="249"/>
      <c r="AD13" s="249"/>
      <c r="AE13" s="249"/>
      <c r="AF13" s="249"/>
      <c r="AG13" s="249"/>
      <c r="AH13" s="250"/>
    </row>
    <row r="14" spans="1:34" s="9" customFormat="1" ht="15" customHeight="1" thickBot="1" x14ac:dyDescent="0.3">
      <c r="A14" s="162" t="str">
        <f>'Output (W)'!A14</f>
        <v>Type</v>
      </c>
      <c r="B14" s="163" t="str">
        <f>'Output (W)'!B14</f>
        <v>P5</v>
      </c>
      <c r="C14" s="163" t="str">
        <f>'Output (W)'!C14</f>
        <v>P5K</v>
      </c>
      <c r="D14" s="163" t="str">
        <f>'Output (W)'!D14</f>
        <v>P5-D</v>
      </c>
      <c r="E14" s="163" t="str">
        <f>'Output (W)'!E14</f>
        <v>P5K-D</v>
      </c>
      <c r="F14" s="163" t="str">
        <f>'Output (W)'!F14</f>
        <v>P5</v>
      </c>
      <c r="G14" s="163" t="str">
        <f>'Output (W)'!G14</f>
        <v>P5K</v>
      </c>
      <c r="H14" s="163" t="str">
        <f>'Output (W)'!H14</f>
        <v>P5-D</v>
      </c>
      <c r="I14" s="163" t="str">
        <f>'Output (W)'!I14</f>
        <v>P5K-D</v>
      </c>
      <c r="J14" s="163" t="str">
        <f>'Output (W)'!J14</f>
        <v>P5</v>
      </c>
      <c r="K14" s="163" t="str">
        <f>'Output (W)'!K14</f>
        <v>P5K</v>
      </c>
      <c r="L14" s="163" t="str">
        <f>'Output (W)'!L14</f>
        <v>P5-D</v>
      </c>
      <c r="M14" s="163" t="str">
        <f>'Output (W)'!M14</f>
        <v>P5K-D</v>
      </c>
      <c r="N14" s="163" t="str">
        <f>'Output (W)'!N14</f>
        <v>P5</v>
      </c>
      <c r="O14" s="163" t="str">
        <f>'Output (W)'!O14</f>
        <v>P5K</v>
      </c>
      <c r="P14" s="163" t="str">
        <f>'Output (W)'!P14</f>
        <v>P5-D</v>
      </c>
      <c r="Q14" s="195" t="str">
        <f>'Output (W)'!Q14</f>
        <v>P5K-D</v>
      </c>
      <c r="R14" s="162" t="str">
        <f>A14</f>
        <v>Type</v>
      </c>
      <c r="S14" s="163" t="str">
        <f>'Output (W)'!S14</f>
        <v>P5</v>
      </c>
      <c r="T14" s="163" t="str">
        <f>'Output (W)'!T14</f>
        <v>P5K</v>
      </c>
      <c r="U14" s="163" t="str">
        <f>'Output (W)'!U14</f>
        <v>P5-D</v>
      </c>
      <c r="V14" s="163" t="str">
        <f>'Output (W)'!V14</f>
        <v>P5K-D</v>
      </c>
      <c r="W14" s="163" t="str">
        <f>'Output (W)'!W14</f>
        <v>P5</v>
      </c>
      <c r="X14" s="163" t="str">
        <f>'Output (W)'!X14</f>
        <v>P5K</v>
      </c>
      <c r="Y14" s="163" t="str">
        <f>'Output (W)'!Y14</f>
        <v>P5-D</v>
      </c>
      <c r="Z14" s="204" t="str">
        <f>'Output (W)'!Z14</f>
        <v>P5K-D</v>
      </c>
      <c r="AA14" s="197"/>
      <c r="AB14" s="197"/>
      <c r="AC14" s="197"/>
      <c r="AD14" s="197"/>
      <c r="AE14" s="197"/>
      <c r="AF14" s="197"/>
      <c r="AG14" s="197"/>
      <c r="AH14" s="200"/>
    </row>
    <row r="15" spans="1:34" s="9" customFormat="1" ht="15.75" thickBot="1" x14ac:dyDescent="0.3">
      <c r="A15" s="165" t="str">
        <f>'Output (W)'!A15</f>
        <v>Length [mm]</v>
      </c>
      <c r="B15" s="251" t="str">
        <f>'Output (W)'!B15:C15</f>
        <v>Single</v>
      </c>
      <c r="C15" s="252"/>
      <c r="D15" s="251" t="str">
        <f>'Output (W)'!D15:E15</f>
        <v>Double</v>
      </c>
      <c r="E15" s="252"/>
      <c r="F15" s="251" t="str">
        <f>'Output (W)'!F15:G15</f>
        <v>Single</v>
      </c>
      <c r="G15" s="252"/>
      <c r="H15" s="251" t="str">
        <f>'Output (W)'!H15:I15</f>
        <v>Double</v>
      </c>
      <c r="I15" s="252"/>
      <c r="J15" s="251" t="str">
        <f>'Output (W)'!J15:K15</f>
        <v>Single</v>
      </c>
      <c r="K15" s="252"/>
      <c r="L15" s="251" t="str">
        <f>'Output (W)'!L15:M15</f>
        <v>Double</v>
      </c>
      <c r="M15" s="252"/>
      <c r="N15" s="251" t="str">
        <f>'Output (W)'!N15:O15</f>
        <v>Single</v>
      </c>
      <c r="O15" s="252"/>
      <c r="P15" s="251" t="str">
        <f>'Output (W)'!P15:Q15</f>
        <v>Double</v>
      </c>
      <c r="Q15" s="312"/>
      <c r="R15" s="165" t="str">
        <f>A15</f>
        <v>Length [mm]</v>
      </c>
      <c r="S15" s="251" t="str">
        <f>'Output (W)'!S15:T15</f>
        <v>Single</v>
      </c>
      <c r="T15" s="252"/>
      <c r="U15" s="251" t="str">
        <f>'Output (W)'!U15:V15</f>
        <v>Double</v>
      </c>
      <c r="V15" s="252"/>
      <c r="W15" s="251" t="str">
        <f>'Output (W)'!W15:X15</f>
        <v>Single</v>
      </c>
      <c r="X15" s="252"/>
      <c r="Y15" s="251" t="str">
        <f>'Output (W)'!Y15:Z15</f>
        <v>Double</v>
      </c>
      <c r="Z15" s="255"/>
      <c r="AA15" s="256"/>
      <c r="AB15" s="256"/>
      <c r="AC15" s="249"/>
      <c r="AD15" s="249"/>
      <c r="AE15" s="256"/>
      <c r="AF15" s="256"/>
      <c r="AG15" s="249"/>
      <c r="AH15" s="250"/>
    </row>
    <row r="16" spans="1:34" ht="15.75" thickBot="1" x14ac:dyDescent="0.3">
      <c r="A16" s="153">
        <v>200</v>
      </c>
      <c r="B16" s="140">
        <f t="shared" ref="B16:Q23" si="0">B$24/1000*$A16</f>
        <v>1.1519007955608502</v>
      </c>
      <c r="C16" s="141">
        <f t="shared" si="0"/>
        <v>1.5054236415133002</v>
      </c>
      <c r="D16" s="141">
        <f t="shared" si="0"/>
        <v>1.9454152771852986</v>
      </c>
      <c r="E16" s="142">
        <f t="shared" si="0"/>
        <v>2.6973130488689416</v>
      </c>
      <c r="F16" s="140">
        <f t="shared" si="0"/>
        <v>1.5111753202213083</v>
      </c>
      <c r="G16" s="141">
        <f t="shared" si="0"/>
        <v>1.9889733994089276</v>
      </c>
      <c r="H16" s="141">
        <f t="shared" si="0"/>
        <v>2.5448532548435288</v>
      </c>
      <c r="I16" s="142">
        <f t="shared" si="0"/>
        <v>3.5132766562569624</v>
      </c>
      <c r="J16" s="140">
        <f t="shared" si="0"/>
        <v>1.8667459838027922</v>
      </c>
      <c r="K16" s="141">
        <f t="shared" si="0"/>
        <v>2.4653701426676049</v>
      </c>
      <c r="L16" s="141">
        <f t="shared" si="0"/>
        <v>3.1295810980806973</v>
      </c>
      <c r="M16" s="142">
        <f t="shared" si="0"/>
        <v>4.29800443398649</v>
      </c>
      <c r="N16" s="143">
        <f t="shared" si="0"/>
        <v>2.2186127863053033</v>
      </c>
      <c r="O16" s="141">
        <f t="shared" si="0"/>
        <v>2.9488484191488267</v>
      </c>
      <c r="P16" s="141">
        <f t="shared" si="0"/>
        <v>3.7106314077126017</v>
      </c>
      <c r="Q16" s="220">
        <f t="shared" si="0"/>
        <v>5.0683335368952918</v>
      </c>
      <c r="R16" s="153">
        <v>200</v>
      </c>
      <c r="S16" s="140">
        <f t="shared" ref="S16:Z23" si="1">S$24/1000*$R16</f>
        <v>2.5667757277288397</v>
      </c>
      <c r="T16" s="141">
        <f t="shared" si="1"/>
        <v>3.4201062528966495</v>
      </c>
      <c r="U16" s="141">
        <f t="shared" si="1"/>
        <v>4.2843266501339743</v>
      </c>
      <c r="V16" s="142">
        <f t="shared" si="1"/>
        <v>5.8486872773204492</v>
      </c>
      <c r="W16" s="140">
        <f t="shared" si="1"/>
        <v>3.5836443241470728</v>
      </c>
      <c r="X16" s="141">
        <f t="shared" si="1"/>
        <v>4.8161877235128658</v>
      </c>
      <c r="Y16" s="141">
        <f t="shared" si="1"/>
        <v>5.9510507691649863</v>
      </c>
      <c r="Z16" s="141">
        <f t="shared" si="1"/>
        <v>8.1028555924939223</v>
      </c>
      <c r="AA16" s="196"/>
      <c r="AB16" s="196"/>
      <c r="AC16" s="196"/>
      <c r="AD16" s="196"/>
      <c r="AE16" s="196"/>
      <c r="AF16" s="196"/>
      <c r="AG16" s="196"/>
      <c r="AH16" s="201"/>
    </row>
    <row r="17" spans="1:34" ht="15.75" thickBot="1" x14ac:dyDescent="0.3">
      <c r="A17" s="154">
        <v>300</v>
      </c>
      <c r="B17" s="144">
        <f t="shared" si="0"/>
        <v>1.7278511933412755</v>
      </c>
      <c r="C17" s="145">
        <f t="shared" si="0"/>
        <v>2.2581354622699505</v>
      </c>
      <c r="D17" s="145">
        <f t="shared" si="0"/>
        <v>2.918122915777948</v>
      </c>
      <c r="E17" s="146">
        <f t="shared" si="0"/>
        <v>4.0459695733034122</v>
      </c>
      <c r="F17" s="144">
        <f t="shared" si="0"/>
        <v>2.2667629803319627</v>
      </c>
      <c r="G17" s="145">
        <f t="shared" si="0"/>
        <v>2.9834600991133913</v>
      </c>
      <c r="H17" s="145">
        <f t="shared" si="0"/>
        <v>3.8172798822652929</v>
      </c>
      <c r="I17" s="146">
        <f t="shared" si="0"/>
        <v>5.2699149843854443</v>
      </c>
      <c r="J17" s="144">
        <f t="shared" si="0"/>
        <v>2.8001189757041884</v>
      </c>
      <c r="K17" s="145">
        <f t="shared" si="0"/>
        <v>3.6980552140014074</v>
      </c>
      <c r="L17" s="145">
        <f t="shared" si="0"/>
        <v>4.6943716471210459</v>
      </c>
      <c r="M17" s="146">
        <f t="shared" si="0"/>
        <v>6.447006650979735</v>
      </c>
      <c r="N17" s="147">
        <f t="shared" si="0"/>
        <v>3.3279191794579548</v>
      </c>
      <c r="O17" s="145">
        <f t="shared" si="0"/>
        <v>4.4232726287232405</v>
      </c>
      <c r="P17" s="145">
        <f t="shared" si="0"/>
        <v>5.5659471115689021</v>
      </c>
      <c r="Q17" s="221">
        <f t="shared" si="0"/>
        <v>7.6025003053429376</v>
      </c>
      <c r="R17" s="154">
        <v>300</v>
      </c>
      <c r="S17" s="144">
        <f t="shared" si="1"/>
        <v>3.8501635915932595</v>
      </c>
      <c r="T17" s="145">
        <f t="shared" si="1"/>
        <v>5.130159379344974</v>
      </c>
      <c r="U17" s="145">
        <f t="shared" si="1"/>
        <v>6.4264899752009619</v>
      </c>
      <c r="V17" s="146">
        <f t="shared" si="1"/>
        <v>8.773030915980673</v>
      </c>
      <c r="W17" s="144">
        <f t="shared" si="1"/>
        <v>5.375466486220609</v>
      </c>
      <c r="X17" s="145">
        <f t="shared" si="1"/>
        <v>7.2242815852692992</v>
      </c>
      <c r="Y17" s="145">
        <f t="shared" si="1"/>
        <v>8.9265761537474795</v>
      </c>
      <c r="Z17" s="145">
        <f t="shared" si="1"/>
        <v>12.154283388740884</v>
      </c>
      <c r="AA17" s="198"/>
      <c r="AB17" s="198"/>
      <c r="AC17" s="198"/>
      <c r="AD17" s="198"/>
      <c r="AE17" s="198"/>
      <c r="AF17" s="198"/>
      <c r="AG17" s="198"/>
      <c r="AH17" s="202"/>
    </row>
    <row r="18" spans="1:34" ht="15.75" thickBot="1" x14ac:dyDescent="0.3">
      <c r="A18" s="153">
        <v>400</v>
      </c>
      <c r="B18" s="140">
        <f t="shared" si="0"/>
        <v>2.3038015911217005</v>
      </c>
      <c r="C18" s="141">
        <f t="shared" si="0"/>
        <v>3.0108472830266004</v>
      </c>
      <c r="D18" s="141">
        <f t="shared" si="0"/>
        <v>3.8908305543705972</v>
      </c>
      <c r="E18" s="142">
        <f t="shared" si="0"/>
        <v>5.3946260977378833</v>
      </c>
      <c r="F18" s="140">
        <f t="shared" si="0"/>
        <v>3.0223506404426166</v>
      </c>
      <c r="G18" s="141">
        <f t="shared" si="0"/>
        <v>3.9779467988178552</v>
      </c>
      <c r="H18" s="141">
        <f t="shared" si="0"/>
        <v>5.0897065096870575</v>
      </c>
      <c r="I18" s="142">
        <f t="shared" si="0"/>
        <v>7.0265533125139248</v>
      </c>
      <c r="J18" s="140">
        <f t="shared" si="0"/>
        <v>3.7334919676055844</v>
      </c>
      <c r="K18" s="141">
        <f t="shared" si="0"/>
        <v>4.9307402853352098</v>
      </c>
      <c r="L18" s="141">
        <f t="shared" si="0"/>
        <v>6.2591621961613946</v>
      </c>
      <c r="M18" s="142">
        <f t="shared" si="0"/>
        <v>8.59600886797298</v>
      </c>
      <c r="N18" s="143">
        <f t="shared" si="0"/>
        <v>4.4372255726106067</v>
      </c>
      <c r="O18" s="141">
        <f t="shared" si="0"/>
        <v>5.8976968382976533</v>
      </c>
      <c r="P18" s="141">
        <f t="shared" si="0"/>
        <v>7.4212628154252034</v>
      </c>
      <c r="Q18" s="220">
        <f t="shared" si="0"/>
        <v>10.136667073790584</v>
      </c>
      <c r="R18" s="153">
        <v>400</v>
      </c>
      <c r="S18" s="140">
        <f t="shared" si="1"/>
        <v>5.1335514554576793</v>
      </c>
      <c r="T18" s="141">
        <f t="shared" si="1"/>
        <v>6.840212505793299</v>
      </c>
      <c r="U18" s="141">
        <f t="shared" si="1"/>
        <v>8.5686533002679486</v>
      </c>
      <c r="V18" s="142">
        <f t="shared" si="1"/>
        <v>11.697374554640898</v>
      </c>
      <c r="W18" s="140">
        <f t="shared" si="1"/>
        <v>7.1672886482941456</v>
      </c>
      <c r="X18" s="141">
        <f t="shared" si="1"/>
        <v>9.6323754470257317</v>
      </c>
      <c r="Y18" s="141">
        <f t="shared" si="1"/>
        <v>11.902101538329973</v>
      </c>
      <c r="Z18" s="141">
        <f t="shared" si="1"/>
        <v>16.205711184987845</v>
      </c>
      <c r="AA18" s="196"/>
      <c r="AB18" s="196"/>
      <c r="AC18" s="196"/>
      <c r="AD18" s="196"/>
      <c r="AE18" s="196"/>
      <c r="AF18" s="196"/>
      <c r="AG18" s="196"/>
      <c r="AH18" s="201"/>
    </row>
    <row r="19" spans="1:34" ht="15.75" customHeight="1" thickBot="1" x14ac:dyDescent="0.3">
      <c r="A19" s="166">
        <v>500</v>
      </c>
      <c r="B19" s="222">
        <f t="shared" si="0"/>
        <v>2.8797519889021257</v>
      </c>
      <c r="C19" s="223">
        <f t="shared" si="0"/>
        <v>3.7635591037832508</v>
      </c>
      <c r="D19" s="223">
        <f t="shared" si="0"/>
        <v>4.8635381929632464</v>
      </c>
      <c r="E19" s="224">
        <f t="shared" si="0"/>
        <v>6.7432826221723543</v>
      </c>
      <c r="F19" s="222">
        <f t="shared" si="0"/>
        <v>3.777938300553271</v>
      </c>
      <c r="G19" s="223">
        <f t="shared" si="0"/>
        <v>4.9724334985223191</v>
      </c>
      <c r="H19" s="223">
        <f t="shared" si="0"/>
        <v>6.3621331371088212</v>
      </c>
      <c r="I19" s="224">
        <f t="shared" si="0"/>
        <v>8.7831916406424071</v>
      </c>
      <c r="J19" s="222">
        <f t="shared" si="0"/>
        <v>4.6668649595069809</v>
      </c>
      <c r="K19" s="223">
        <f t="shared" si="0"/>
        <v>6.1634253566690118</v>
      </c>
      <c r="L19" s="223">
        <f t="shared" si="0"/>
        <v>7.8239527452017423</v>
      </c>
      <c r="M19" s="224">
        <f t="shared" si="0"/>
        <v>10.745011084966226</v>
      </c>
      <c r="N19" s="225">
        <f t="shared" si="0"/>
        <v>5.5465319657632577</v>
      </c>
      <c r="O19" s="223">
        <f t="shared" si="0"/>
        <v>7.3721210478720671</v>
      </c>
      <c r="P19" s="223">
        <f t="shared" si="0"/>
        <v>9.2765785192815038</v>
      </c>
      <c r="Q19" s="226">
        <f t="shared" si="0"/>
        <v>12.670833842238229</v>
      </c>
      <c r="R19" s="166">
        <v>500</v>
      </c>
      <c r="S19" s="222">
        <f t="shared" si="1"/>
        <v>6.4169393193220987</v>
      </c>
      <c r="T19" s="223">
        <f t="shared" si="1"/>
        <v>8.5502656322416239</v>
      </c>
      <c r="U19" s="223">
        <f t="shared" si="1"/>
        <v>10.710816625334937</v>
      </c>
      <c r="V19" s="224">
        <f t="shared" si="1"/>
        <v>14.621718193301122</v>
      </c>
      <c r="W19" s="222">
        <f t="shared" si="1"/>
        <v>8.9591108103676813</v>
      </c>
      <c r="X19" s="223">
        <f t="shared" si="1"/>
        <v>12.040469308782164</v>
      </c>
      <c r="Y19" s="223">
        <f t="shared" si="1"/>
        <v>14.877626922912466</v>
      </c>
      <c r="Z19" s="223">
        <f t="shared" si="1"/>
        <v>20.257138981234807</v>
      </c>
      <c r="AA19" s="198"/>
      <c r="AB19" s="198"/>
      <c r="AC19" s="198"/>
      <c r="AD19" s="198"/>
      <c r="AE19" s="198"/>
      <c r="AF19" s="198"/>
      <c r="AG19" s="198"/>
      <c r="AH19" s="202"/>
    </row>
    <row r="20" spans="1:34" ht="16.5" thickTop="1" thickBot="1" x14ac:dyDescent="0.3">
      <c r="A20" s="171">
        <v>600</v>
      </c>
      <c r="B20" s="227">
        <f t="shared" si="0"/>
        <v>3.4557023866825509</v>
      </c>
      <c r="C20" s="228">
        <f t="shared" si="0"/>
        <v>4.5162709245399011</v>
      </c>
      <c r="D20" s="228">
        <f t="shared" si="0"/>
        <v>5.836245831555896</v>
      </c>
      <c r="E20" s="229">
        <f t="shared" si="0"/>
        <v>8.0919391466068245</v>
      </c>
      <c r="F20" s="227">
        <f t="shared" si="0"/>
        <v>4.5335259606639253</v>
      </c>
      <c r="G20" s="228">
        <f t="shared" si="0"/>
        <v>5.9669201982267825</v>
      </c>
      <c r="H20" s="228">
        <f t="shared" si="0"/>
        <v>7.6345597645305858</v>
      </c>
      <c r="I20" s="229">
        <f t="shared" si="0"/>
        <v>10.539829968770889</v>
      </c>
      <c r="J20" s="227">
        <f t="shared" si="0"/>
        <v>5.6002379514083769</v>
      </c>
      <c r="K20" s="228">
        <f t="shared" si="0"/>
        <v>7.3961104280028147</v>
      </c>
      <c r="L20" s="228">
        <f t="shared" si="0"/>
        <v>9.3887432942420919</v>
      </c>
      <c r="M20" s="229">
        <f t="shared" si="0"/>
        <v>12.89401330195947</v>
      </c>
      <c r="N20" s="230">
        <f t="shared" si="0"/>
        <v>6.6558383589159096</v>
      </c>
      <c r="O20" s="228">
        <f t="shared" si="0"/>
        <v>8.8465452574464809</v>
      </c>
      <c r="P20" s="228">
        <f t="shared" si="0"/>
        <v>11.131894223137804</v>
      </c>
      <c r="Q20" s="231">
        <f t="shared" si="0"/>
        <v>15.205000610685875</v>
      </c>
      <c r="R20" s="171">
        <v>600</v>
      </c>
      <c r="S20" s="227">
        <f t="shared" si="1"/>
        <v>7.700327183186519</v>
      </c>
      <c r="T20" s="228">
        <f t="shared" si="1"/>
        <v>10.260318758689948</v>
      </c>
      <c r="U20" s="228">
        <f t="shared" si="1"/>
        <v>12.852979950401924</v>
      </c>
      <c r="V20" s="229">
        <f t="shared" si="1"/>
        <v>17.546061831961346</v>
      </c>
      <c r="W20" s="227">
        <f t="shared" si="1"/>
        <v>10.750932972441218</v>
      </c>
      <c r="X20" s="228">
        <f t="shared" si="1"/>
        <v>14.448563170538598</v>
      </c>
      <c r="Y20" s="228">
        <f t="shared" si="1"/>
        <v>17.853152307494959</v>
      </c>
      <c r="Z20" s="228">
        <f t="shared" si="1"/>
        <v>24.308566777481769</v>
      </c>
      <c r="AA20" s="196"/>
      <c r="AB20" s="196"/>
      <c r="AC20" s="196"/>
      <c r="AD20" s="196"/>
      <c r="AE20" s="196"/>
      <c r="AF20" s="196"/>
      <c r="AG20" s="196"/>
      <c r="AH20" s="201"/>
    </row>
    <row r="21" spans="1:34" ht="15.75" thickBot="1" x14ac:dyDescent="0.3">
      <c r="A21" s="154">
        <v>700</v>
      </c>
      <c r="B21" s="144">
        <f t="shared" si="0"/>
        <v>4.0316527844629766</v>
      </c>
      <c r="C21" s="145">
        <f t="shared" si="0"/>
        <v>5.268982745296551</v>
      </c>
      <c r="D21" s="145">
        <f t="shared" si="0"/>
        <v>6.8089534701485457</v>
      </c>
      <c r="E21" s="146">
        <f t="shared" si="0"/>
        <v>9.4405956710412955</v>
      </c>
      <c r="F21" s="144">
        <f t="shared" si="0"/>
        <v>5.2891136207745788</v>
      </c>
      <c r="G21" s="145">
        <f t="shared" si="0"/>
        <v>6.9614068979312469</v>
      </c>
      <c r="H21" s="145">
        <f t="shared" si="0"/>
        <v>8.9069863919523495</v>
      </c>
      <c r="I21" s="146">
        <f t="shared" si="0"/>
        <v>12.296468296899368</v>
      </c>
      <c r="J21" s="144">
        <f t="shared" si="0"/>
        <v>6.5336109433097729</v>
      </c>
      <c r="K21" s="145">
        <f t="shared" si="0"/>
        <v>8.6287954993366167</v>
      </c>
      <c r="L21" s="145">
        <f t="shared" si="0"/>
        <v>10.95353384328244</v>
      </c>
      <c r="M21" s="146">
        <f t="shared" si="0"/>
        <v>15.043015518952716</v>
      </c>
      <c r="N21" s="147">
        <f t="shared" si="0"/>
        <v>7.7651447520685615</v>
      </c>
      <c r="O21" s="145">
        <f t="shared" si="0"/>
        <v>10.320969467020895</v>
      </c>
      <c r="P21" s="145">
        <f t="shared" si="0"/>
        <v>12.987209926994105</v>
      </c>
      <c r="Q21" s="221">
        <f t="shared" si="0"/>
        <v>17.739167379133523</v>
      </c>
      <c r="R21" s="154">
        <v>700</v>
      </c>
      <c r="S21" s="144">
        <f t="shared" si="1"/>
        <v>8.9837150470509393</v>
      </c>
      <c r="T21" s="145">
        <f t="shared" si="1"/>
        <v>11.970371885138272</v>
      </c>
      <c r="U21" s="145">
        <f t="shared" si="1"/>
        <v>14.99514327546891</v>
      </c>
      <c r="V21" s="146">
        <f t="shared" si="1"/>
        <v>20.470405470621571</v>
      </c>
      <c r="W21" s="144">
        <f t="shared" si="1"/>
        <v>12.542755134514755</v>
      </c>
      <c r="X21" s="145">
        <f t="shared" si="1"/>
        <v>16.856657032295029</v>
      </c>
      <c r="Y21" s="145">
        <f t="shared" si="1"/>
        <v>20.828677692077452</v>
      </c>
      <c r="Z21" s="145">
        <f t="shared" si="1"/>
        <v>28.359994573728727</v>
      </c>
      <c r="AA21" s="198"/>
      <c r="AB21" s="198"/>
      <c r="AC21" s="198"/>
      <c r="AD21" s="198"/>
      <c r="AE21" s="198"/>
      <c r="AF21" s="198"/>
      <c r="AG21" s="198"/>
      <c r="AH21" s="202"/>
    </row>
    <row r="22" spans="1:34" ht="15.75" thickBot="1" x14ac:dyDescent="0.3">
      <c r="A22" s="153">
        <v>800</v>
      </c>
      <c r="B22" s="140">
        <f t="shared" si="0"/>
        <v>4.6076031822434009</v>
      </c>
      <c r="C22" s="141">
        <f t="shared" si="0"/>
        <v>6.0216945660532009</v>
      </c>
      <c r="D22" s="141">
        <f t="shared" si="0"/>
        <v>7.7816611087411944</v>
      </c>
      <c r="E22" s="142">
        <f t="shared" si="0"/>
        <v>10.789252195475767</v>
      </c>
      <c r="F22" s="140">
        <f t="shared" si="0"/>
        <v>6.0447012808852332</v>
      </c>
      <c r="G22" s="141">
        <f t="shared" si="0"/>
        <v>7.9558935976357104</v>
      </c>
      <c r="H22" s="141">
        <f t="shared" si="0"/>
        <v>10.179413019374115</v>
      </c>
      <c r="I22" s="142">
        <f t="shared" si="0"/>
        <v>14.05310662502785</v>
      </c>
      <c r="J22" s="140">
        <f t="shared" si="0"/>
        <v>7.4669839352111689</v>
      </c>
      <c r="K22" s="141">
        <f t="shared" si="0"/>
        <v>9.8614805706704196</v>
      </c>
      <c r="L22" s="141">
        <f t="shared" si="0"/>
        <v>12.518324392322789</v>
      </c>
      <c r="M22" s="142">
        <f t="shared" si="0"/>
        <v>17.19201773594596</v>
      </c>
      <c r="N22" s="143">
        <f t="shared" si="0"/>
        <v>8.8744511452212134</v>
      </c>
      <c r="O22" s="141">
        <f t="shared" si="0"/>
        <v>11.795393676595307</v>
      </c>
      <c r="P22" s="141">
        <f t="shared" si="0"/>
        <v>14.842525630850407</v>
      </c>
      <c r="Q22" s="220">
        <f t="shared" si="0"/>
        <v>20.273334147581167</v>
      </c>
      <c r="R22" s="153">
        <v>800</v>
      </c>
      <c r="S22" s="140">
        <f t="shared" si="1"/>
        <v>10.267102910915359</v>
      </c>
      <c r="T22" s="141">
        <f t="shared" si="1"/>
        <v>13.680425011586598</v>
      </c>
      <c r="U22" s="141">
        <f t="shared" si="1"/>
        <v>17.137306600535897</v>
      </c>
      <c r="V22" s="142">
        <f t="shared" si="1"/>
        <v>23.394749109281797</v>
      </c>
      <c r="W22" s="140">
        <f t="shared" si="1"/>
        <v>14.334577296588291</v>
      </c>
      <c r="X22" s="141">
        <f t="shared" si="1"/>
        <v>19.264750894051463</v>
      </c>
      <c r="Y22" s="141">
        <f t="shared" si="1"/>
        <v>23.804203076659945</v>
      </c>
      <c r="Z22" s="141">
        <f t="shared" si="1"/>
        <v>32.411422369975689</v>
      </c>
      <c r="AA22" s="196"/>
      <c r="AB22" s="196"/>
      <c r="AC22" s="196"/>
      <c r="AD22" s="196"/>
      <c r="AE22" s="196"/>
      <c r="AF22" s="196"/>
      <c r="AG22" s="196"/>
      <c r="AH22" s="201"/>
    </row>
    <row r="23" spans="1:34" ht="15.75" thickBot="1" x14ac:dyDescent="0.3">
      <c r="A23" s="154">
        <v>900</v>
      </c>
      <c r="B23" s="144">
        <f t="shared" si="0"/>
        <v>5.1835535800238262</v>
      </c>
      <c r="C23" s="145">
        <f t="shared" si="0"/>
        <v>6.7744063868098516</v>
      </c>
      <c r="D23" s="145">
        <f t="shared" si="0"/>
        <v>8.7543687473338441</v>
      </c>
      <c r="E23" s="146">
        <f t="shared" si="0"/>
        <v>12.137908719910238</v>
      </c>
      <c r="F23" s="144">
        <f t="shared" si="0"/>
        <v>6.8002889409958875</v>
      </c>
      <c r="G23" s="145">
        <f t="shared" si="0"/>
        <v>8.9503802973401747</v>
      </c>
      <c r="H23" s="145">
        <f t="shared" si="0"/>
        <v>11.451839646795879</v>
      </c>
      <c r="I23" s="146">
        <f t="shared" si="0"/>
        <v>15.809744953156331</v>
      </c>
      <c r="J23" s="144">
        <f t="shared" si="0"/>
        <v>8.4003569271125649</v>
      </c>
      <c r="K23" s="145">
        <f t="shared" si="0"/>
        <v>11.094165642004223</v>
      </c>
      <c r="L23" s="145">
        <f t="shared" si="0"/>
        <v>14.083114941363137</v>
      </c>
      <c r="M23" s="146">
        <f t="shared" si="0"/>
        <v>19.341019952939206</v>
      </c>
      <c r="N23" s="147">
        <f t="shared" si="0"/>
        <v>9.9837575383738635</v>
      </c>
      <c r="O23" s="145">
        <f t="shared" si="0"/>
        <v>13.26981788616972</v>
      </c>
      <c r="P23" s="145">
        <f t="shared" si="0"/>
        <v>16.697841334706705</v>
      </c>
      <c r="Q23" s="221">
        <f t="shared" si="0"/>
        <v>22.807500916028815</v>
      </c>
      <c r="R23" s="154">
        <v>900</v>
      </c>
      <c r="S23" s="144">
        <f t="shared" si="1"/>
        <v>11.550490774779778</v>
      </c>
      <c r="T23" s="145">
        <f t="shared" si="1"/>
        <v>15.390478138034922</v>
      </c>
      <c r="U23" s="145">
        <f t="shared" si="1"/>
        <v>19.279469925602886</v>
      </c>
      <c r="V23" s="146">
        <f t="shared" si="1"/>
        <v>26.319092747942019</v>
      </c>
      <c r="W23" s="144">
        <f t="shared" si="1"/>
        <v>16.126399458661826</v>
      </c>
      <c r="X23" s="145">
        <f t="shared" si="1"/>
        <v>21.672844755807898</v>
      </c>
      <c r="Y23" s="145">
        <f t="shared" si="1"/>
        <v>26.779728461242438</v>
      </c>
      <c r="Z23" s="145">
        <f t="shared" si="1"/>
        <v>36.462850166222651</v>
      </c>
      <c r="AA23" s="198"/>
      <c r="AB23" s="198"/>
      <c r="AC23" s="198"/>
      <c r="AD23" s="198"/>
      <c r="AE23" s="198"/>
      <c r="AF23" s="198"/>
      <c r="AG23" s="198"/>
      <c r="AH23" s="202"/>
    </row>
    <row r="24" spans="1:34" ht="15.75" thickBot="1" x14ac:dyDescent="0.3">
      <c r="A24" s="181">
        <v>1000</v>
      </c>
      <c r="B24" s="232">
        <f>(((POWER((((($H$6+$K$6)/2)-$N$6)/50),B59))*B60)*(1-$K$8))/(1.163*($H$6-$K$6))</f>
        <v>5.7595039778042514</v>
      </c>
      <c r="C24" s="233">
        <f t="shared" ref="C24:Z24" si="2">(((POWER((((($H$6+$K$6)/2)-$N$6)/50),C59))*C60)*(1-$K$8))/(1.163*($H$6-$K$6))</f>
        <v>7.5271182075665015</v>
      </c>
      <c r="D24" s="233">
        <f t="shared" si="2"/>
        <v>9.7270763859264928</v>
      </c>
      <c r="E24" s="234">
        <f t="shared" si="2"/>
        <v>13.486565244344709</v>
      </c>
      <c r="F24" s="232">
        <f t="shared" si="2"/>
        <v>7.5558766011065419</v>
      </c>
      <c r="G24" s="233">
        <f t="shared" si="2"/>
        <v>9.9448669970446382</v>
      </c>
      <c r="H24" s="233">
        <f t="shared" si="2"/>
        <v>12.724266274217642</v>
      </c>
      <c r="I24" s="234">
        <f t="shared" si="2"/>
        <v>17.566383281284814</v>
      </c>
      <c r="J24" s="232">
        <f t="shared" si="2"/>
        <v>9.3337299190139618</v>
      </c>
      <c r="K24" s="233">
        <f t="shared" si="2"/>
        <v>12.326850713338024</v>
      </c>
      <c r="L24" s="233">
        <f t="shared" si="2"/>
        <v>15.647905490403486</v>
      </c>
      <c r="M24" s="234">
        <f t="shared" si="2"/>
        <v>21.490022169932452</v>
      </c>
      <c r="N24" s="235">
        <f t="shared" si="2"/>
        <v>11.093063931526515</v>
      </c>
      <c r="O24" s="233">
        <f t="shared" si="2"/>
        <v>14.744242095744134</v>
      </c>
      <c r="P24" s="233">
        <f t="shared" si="2"/>
        <v>18.553157038563008</v>
      </c>
      <c r="Q24" s="236">
        <f t="shared" si="2"/>
        <v>25.341667684476459</v>
      </c>
      <c r="R24" s="181">
        <v>1000</v>
      </c>
      <c r="S24" s="232">
        <f>(((POWER((((($H$6+$K$6)/2)-$N$6)/50),S59))*S60)*(1-$K$8))/(1.163*($H$6-$K$6))</f>
        <v>12.833878638644197</v>
      </c>
      <c r="T24" s="233">
        <f t="shared" si="2"/>
        <v>17.100531264483248</v>
      </c>
      <c r="U24" s="233">
        <f t="shared" si="2"/>
        <v>21.421633250669874</v>
      </c>
      <c r="V24" s="234">
        <f t="shared" si="2"/>
        <v>29.243436386602244</v>
      </c>
      <c r="W24" s="232">
        <f t="shared" si="2"/>
        <v>17.918221620735363</v>
      </c>
      <c r="X24" s="233">
        <f t="shared" si="2"/>
        <v>24.080938617564328</v>
      </c>
      <c r="Y24" s="233">
        <f t="shared" si="2"/>
        <v>29.755253845824932</v>
      </c>
      <c r="Z24" s="233">
        <f t="shared" si="2"/>
        <v>40.514277962469613</v>
      </c>
      <c r="AA24" s="196"/>
      <c r="AB24" s="196"/>
      <c r="AC24" s="196"/>
      <c r="AD24" s="196"/>
      <c r="AE24" s="196"/>
      <c r="AF24" s="196"/>
      <c r="AG24" s="196"/>
      <c r="AH24" s="201"/>
    </row>
    <row r="25" spans="1:34" ht="16.5" thickTop="1" thickBot="1" x14ac:dyDescent="0.3">
      <c r="A25" s="176">
        <v>1100</v>
      </c>
      <c r="B25" s="237">
        <f t="shared" ref="B25:Q40" si="3">B$24/1000*$A25</f>
        <v>6.3354543755846766</v>
      </c>
      <c r="C25" s="238">
        <f t="shared" si="3"/>
        <v>8.2798300283231523</v>
      </c>
      <c r="D25" s="238">
        <f t="shared" si="3"/>
        <v>10.699784024519143</v>
      </c>
      <c r="E25" s="239">
        <f t="shared" si="3"/>
        <v>14.83522176877918</v>
      </c>
      <c r="F25" s="237">
        <f t="shared" si="3"/>
        <v>8.3114642612171963</v>
      </c>
      <c r="G25" s="238">
        <f t="shared" si="3"/>
        <v>10.939353696749102</v>
      </c>
      <c r="H25" s="238">
        <f t="shared" si="3"/>
        <v>13.996692901639408</v>
      </c>
      <c r="I25" s="239">
        <f t="shared" si="3"/>
        <v>19.323021609413296</v>
      </c>
      <c r="J25" s="237">
        <f t="shared" si="3"/>
        <v>10.267102910915357</v>
      </c>
      <c r="K25" s="238">
        <f t="shared" si="3"/>
        <v>13.559535784671827</v>
      </c>
      <c r="L25" s="238">
        <f t="shared" si="3"/>
        <v>17.212696039443834</v>
      </c>
      <c r="M25" s="239">
        <f t="shared" si="3"/>
        <v>23.639024386925698</v>
      </c>
      <c r="N25" s="240">
        <f t="shared" si="3"/>
        <v>12.202370324679167</v>
      </c>
      <c r="O25" s="238">
        <f t="shared" si="3"/>
        <v>16.218666305318546</v>
      </c>
      <c r="P25" s="238">
        <f t="shared" si="3"/>
        <v>20.40847274241931</v>
      </c>
      <c r="Q25" s="241">
        <f t="shared" si="3"/>
        <v>27.875834452924106</v>
      </c>
      <c r="R25" s="176">
        <v>1100</v>
      </c>
      <c r="S25" s="237">
        <f t="shared" ref="S25:Z40" si="4">S$24/1000*$R25</f>
        <v>14.117266502508619</v>
      </c>
      <c r="T25" s="238">
        <f t="shared" si="4"/>
        <v>18.81058439093157</v>
      </c>
      <c r="U25" s="238">
        <f t="shared" si="4"/>
        <v>23.563796575736859</v>
      </c>
      <c r="V25" s="239">
        <f t="shared" si="4"/>
        <v>32.167780025262466</v>
      </c>
      <c r="W25" s="237">
        <f t="shared" si="4"/>
        <v>19.710043782808899</v>
      </c>
      <c r="X25" s="238">
        <f t="shared" si="4"/>
        <v>26.489032479320763</v>
      </c>
      <c r="Y25" s="238">
        <f t="shared" si="4"/>
        <v>32.730779230407428</v>
      </c>
      <c r="Z25" s="238">
        <f t="shared" si="4"/>
        <v>44.565705758716575</v>
      </c>
      <c r="AA25" s="198"/>
      <c r="AB25" s="198"/>
      <c r="AC25" s="198"/>
      <c r="AD25" s="198"/>
      <c r="AE25" s="198"/>
      <c r="AF25" s="198"/>
      <c r="AG25" s="198"/>
      <c r="AH25" s="202"/>
    </row>
    <row r="26" spans="1:34" ht="15.75" thickBot="1" x14ac:dyDescent="0.3">
      <c r="A26" s="153">
        <v>1200</v>
      </c>
      <c r="B26" s="140">
        <f t="shared" si="3"/>
        <v>6.9114047733651018</v>
      </c>
      <c r="C26" s="141">
        <f t="shared" si="3"/>
        <v>9.0325418490798022</v>
      </c>
      <c r="D26" s="141">
        <f t="shared" si="3"/>
        <v>11.672491663111792</v>
      </c>
      <c r="E26" s="142">
        <f t="shared" si="3"/>
        <v>16.183878293213649</v>
      </c>
      <c r="F26" s="140">
        <f t="shared" si="3"/>
        <v>9.0670519213278506</v>
      </c>
      <c r="G26" s="141">
        <f t="shared" si="3"/>
        <v>11.933840396453565</v>
      </c>
      <c r="H26" s="141">
        <f t="shared" si="3"/>
        <v>15.269119529061172</v>
      </c>
      <c r="I26" s="142">
        <f t="shared" si="3"/>
        <v>21.079659937541777</v>
      </c>
      <c r="J26" s="140">
        <f t="shared" si="3"/>
        <v>11.200475902816754</v>
      </c>
      <c r="K26" s="141">
        <f t="shared" si="3"/>
        <v>14.792220856005629</v>
      </c>
      <c r="L26" s="141">
        <f t="shared" si="3"/>
        <v>18.777486588484184</v>
      </c>
      <c r="M26" s="142">
        <f t="shared" si="3"/>
        <v>25.78802660391894</v>
      </c>
      <c r="N26" s="143">
        <f t="shared" si="3"/>
        <v>13.311676717831819</v>
      </c>
      <c r="O26" s="141">
        <f t="shared" si="3"/>
        <v>17.693090514892962</v>
      </c>
      <c r="P26" s="141">
        <f t="shared" si="3"/>
        <v>22.263788446275608</v>
      </c>
      <c r="Q26" s="220">
        <f t="shared" si="3"/>
        <v>30.410001221371751</v>
      </c>
      <c r="R26" s="153">
        <v>1200</v>
      </c>
      <c r="S26" s="140">
        <f t="shared" si="4"/>
        <v>15.400654366373038</v>
      </c>
      <c r="T26" s="141">
        <f t="shared" si="4"/>
        <v>20.520637517379896</v>
      </c>
      <c r="U26" s="141">
        <f t="shared" si="4"/>
        <v>25.705959900803848</v>
      </c>
      <c r="V26" s="142">
        <f t="shared" si="4"/>
        <v>35.092123663922692</v>
      </c>
      <c r="W26" s="140">
        <f t="shared" si="4"/>
        <v>21.501865944882436</v>
      </c>
      <c r="X26" s="141">
        <f t="shared" si="4"/>
        <v>28.897126341077197</v>
      </c>
      <c r="Y26" s="141">
        <f t="shared" si="4"/>
        <v>35.706304614989918</v>
      </c>
      <c r="Z26" s="141">
        <f t="shared" si="4"/>
        <v>48.617133554963537</v>
      </c>
      <c r="AA26" s="196"/>
      <c r="AB26" s="196"/>
      <c r="AC26" s="196"/>
      <c r="AD26" s="196"/>
      <c r="AE26" s="196"/>
      <c r="AF26" s="196"/>
      <c r="AG26" s="196"/>
      <c r="AH26" s="201"/>
    </row>
    <row r="27" spans="1:34" ht="15.75" thickBot="1" x14ac:dyDescent="0.3">
      <c r="A27" s="154">
        <v>1300</v>
      </c>
      <c r="B27" s="144">
        <f t="shared" si="3"/>
        <v>7.4873551711455271</v>
      </c>
      <c r="C27" s="145">
        <f t="shared" si="3"/>
        <v>9.7852536698364521</v>
      </c>
      <c r="D27" s="145">
        <f t="shared" si="3"/>
        <v>12.645199301704441</v>
      </c>
      <c r="E27" s="146">
        <f t="shared" si="3"/>
        <v>17.53253481764812</v>
      </c>
      <c r="F27" s="144">
        <f t="shared" si="3"/>
        <v>9.822639581438505</v>
      </c>
      <c r="G27" s="145">
        <f t="shared" si="3"/>
        <v>12.928327096158029</v>
      </c>
      <c r="H27" s="145">
        <f t="shared" si="3"/>
        <v>16.541546156482937</v>
      </c>
      <c r="I27" s="146">
        <f t="shared" si="3"/>
        <v>22.836298265670255</v>
      </c>
      <c r="J27" s="144">
        <f t="shared" si="3"/>
        <v>12.133848894718149</v>
      </c>
      <c r="K27" s="145">
        <f t="shared" si="3"/>
        <v>16.024905927339432</v>
      </c>
      <c r="L27" s="145">
        <f t="shared" si="3"/>
        <v>20.34227713752453</v>
      </c>
      <c r="M27" s="146">
        <f t="shared" si="3"/>
        <v>27.937028820912186</v>
      </c>
      <c r="N27" s="147">
        <f t="shared" si="3"/>
        <v>14.420983110984471</v>
      </c>
      <c r="O27" s="145">
        <f t="shared" si="3"/>
        <v>19.167514724467374</v>
      </c>
      <c r="P27" s="145">
        <f t="shared" si="3"/>
        <v>24.119104150131911</v>
      </c>
      <c r="Q27" s="221">
        <f t="shared" si="3"/>
        <v>32.944167989819398</v>
      </c>
      <c r="R27" s="154">
        <v>1300</v>
      </c>
      <c r="S27" s="144">
        <f t="shared" si="4"/>
        <v>16.684042230237459</v>
      </c>
      <c r="T27" s="145">
        <f t="shared" si="4"/>
        <v>22.230690643828222</v>
      </c>
      <c r="U27" s="145">
        <f t="shared" si="4"/>
        <v>27.848123225870836</v>
      </c>
      <c r="V27" s="146">
        <f t="shared" si="4"/>
        <v>38.016467302582917</v>
      </c>
      <c r="W27" s="144">
        <f t="shared" si="4"/>
        <v>23.293688106955972</v>
      </c>
      <c r="X27" s="145">
        <f t="shared" si="4"/>
        <v>31.305220202833627</v>
      </c>
      <c r="Y27" s="145">
        <f t="shared" si="4"/>
        <v>38.681829999572415</v>
      </c>
      <c r="Z27" s="145">
        <f t="shared" si="4"/>
        <v>52.668561351210499</v>
      </c>
      <c r="AA27" s="198"/>
      <c r="AB27" s="198"/>
      <c r="AC27" s="198"/>
      <c r="AD27" s="198"/>
      <c r="AE27" s="198"/>
      <c r="AF27" s="198"/>
      <c r="AG27" s="198"/>
      <c r="AH27" s="202"/>
    </row>
    <row r="28" spans="1:34" ht="15.75" thickBot="1" x14ac:dyDescent="0.3">
      <c r="A28" s="153">
        <v>1400</v>
      </c>
      <c r="B28" s="140">
        <f t="shared" si="3"/>
        <v>8.0633055689259532</v>
      </c>
      <c r="C28" s="141">
        <f t="shared" si="3"/>
        <v>10.537965490593102</v>
      </c>
      <c r="D28" s="141">
        <f t="shared" si="3"/>
        <v>13.617906940297091</v>
      </c>
      <c r="E28" s="142">
        <f t="shared" si="3"/>
        <v>18.881191342082591</v>
      </c>
      <c r="F28" s="140">
        <f t="shared" si="3"/>
        <v>10.578227241549158</v>
      </c>
      <c r="G28" s="141">
        <f t="shared" si="3"/>
        <v>13.922813795862494</v>
      </c>
      <c r="H28" s="141">
        <f t="shared" si="3"/>
        <v>17.813972783904699</v>
      </c>
      <c r="I28" s="142">
        <f t="shared" si="3"/>
        <v>24.592936593798736</v>
      </c>
      <c r="J28" s="140">
        <f t="shared" si="3"/>
        <v>13.067221886619546</v>
      </c>
      <c r="K28" s="141">
        <f t="shared" si="3"/>
        <v>17.257590998673233</v>
      </c>
      <c r="L28" s="141">
        <f t="shared" si="3"/>
        <v>21.907067686564879</v>
      </c>
      <c r="M28" s="142">
        <f t="shared" si="3"/>
        <v>30.086031037905432</v>
      </c>
      <c r="N28" s="143">
        <f t="shared" si="3"/>
        <v>15.530289504137123</v>
      </c>
      <c r="O28" s="141">
        <f t="shared" si="3"/>
        <v>20.641938934041789</v>
      </c>
      <c r="P28" s="141">
        <f t="shared" si="3"/>
        <v>25.974419853988209</v>
      </c>
      <c r="Q28" s="220">
        <f t="shared" si="3"/>
        <v>35.478334758267046</v>
      </c>
      <c r="R28" s="153">
        <v>1400</v>
      </c>
      <c r="S28" s="140">
        <f t="shared" si="4"/>
        <v>17.967430094101879</v>
      </c>
      <c r="T28" s="141">
        <f t="shared" si="4"/>
        <v>23.940743770276544</v>
      </c>
      <c r="U28" s="141">
        <f t="shared" si="4"/>
        <v>29.990286550937821</v>
      </c>
      <c r="V28" s="142">
        <f t="shared" si="4"/>
        <v>40.940810941243143</v>
      </c>
      <c r="W28" s="140">
        <f t="shared" si="4"/>
        <v>25.085510269029509</v>
      </c>
      <c r="X28" s="141">
        <f t="shared" si="4"/>
        <v>33.713314064590058</v>
      </c>
      <c r="Y28" s="141">
        <f t="shared" si="4"/>
        <v>41.657355384154904</v>
      </c>
      <c r="Z28" s="141">
        <f t="shared" si="4"/>
        <v>56.719989147457454</v>
      </c>
      <c r="AA28" s="196"/>
      <c r="AB28" s="196"/>
      <c r="AC28" s="196"/>
      <c r="AD28" s="196"/>
      <c r="AE28" s="196"/>
      <c r="AF28" s="196"/>
      <c r="AG28" s="196"/>
      <c r="AH28" s="201"/>
    </row>
    <row r="29" spans="1:34" ht="15.75" thickBot="1" x14ac:dyDescent="0.3">
      <c r="A29" s="186">
        <v>1500</v>
      </c>
      <c r="B29" s="242">
        <f t="shared" si="3"/>
        <v>8.6392559667063775</v>
      </c>
      <c r="C29" s="243">
        <f t="shared" si="3"/>
        <v>11.290677311349752</v>
      </c>
      <c r="D29" s="243">
        <f t="shared" si="3"/>
        <v>14.59061457888974</v>
      </c>
      <c r="E29" s="244">
        <f t="shared" si="3"/>
        <v>20.229847866517062</v>
      </c>
      <c r="F29" s="242">
        <f t="shared" si="3"/>
        <v>11.333814901659812</v>
      </c>
      <c r="G29" s="243">
        <f t="shared" si="3"/>
        <v>14.917300495566957</v>
      </c>
      <c r="H29" s="243">
        <f t="shared" si="3"/>
        <v>19.086399411326465</v>
      </c>
      <c r="I29" s="244">
        <f t="shared" si="3"/>
        <v>26.349574921927218</v>
      </c>
      <c r="J29" s="242">
        <f t="shared" si="3"/>
        <v>14.000594878520941</v>
      </c>
      <c r="K29" s="243">
        <f t="shared" si="3"/>
        <v>18.490276070007038</v>
      </c>
      <c r="L29" s="243">
        <f t="shared" si="3"/>
        <v>23.471858235605229</v>
      </c>
      <c r="M29" s="244">
        <f t="shared" si="3"/>
        <v>32.235033254898674</v>
      </c>
      <c r="N29" s="245">
        <f t="shared" si="3"/>
        <v>16.639595897289773</v>
      </c>
      <c r="O29" s="243">
        <f t="shared" si="3"/>
        <v>22.116363143616201</v>
      </c>
      <c r="P29" s="243">
        <f t="shared" si="3"/>
        <v>27.829735557844511</v>
      </c>
      <c r="Q29" s="246">
        <f t="shared" si="3"/>
        <v>38.012501526714686</v>
      </c>
      <c r="R29" s="186">
        <v>1500</v>
      </c>
      <c r="S29" s="242">
        <f t="shared" si="4"/>
        <v>19.250817957966298</v>
      </c>
      <c r="T29" s="243">
        <f t="shared" si="4"/>
        <v>25.65079689672487</v>
      </c>
      <c r="U29" s="243">
        <f t="shared" si="4"/>
        <v>32.132449876004806</v>
      </c>
      <c r="V29" s="244">
        <f t="shared" si="4"/>
        <v>43.865154579903368</v>
      </c>
      <c r="W29" s="242">
        <f t="shared" si="4"/>
        <v>26.877332431103046</v>
      </c>
      <c r="X29" s="243">
        <f t="shared" si="4"/>
        <v>36.121407926346492</v>
      </c>
      <c r="Y29" s="243">
        <f t="shared" si="4"/>
        <v>44.632880768737401</v>
      </c>
      <c r="Z29" s="243">
        <f t="shared" si="4"/>
        <v>60.771416943704416</v>
      </c>
      <c r="AA29" s="198"/>
      <c r="AB29" s="198"/>
      <c r="AC29" s="198"/>
      <c r="AD29" s="198"/>
      <c r="AE29" s="198"/>
      <c r="AF29" s="198"/>
      <c r="AG29" s="198"/>
      <c r="AH29" s="202"/>
    </row>
    <row r="30" spans="1:34" ht="16.5" thickTop="1" thickBot="1" x14ac:dyDescent="0.3">
      <c r="A30" s="171">
        <v>1600</v>
      </c>
      <c r="B30" s="227">
        <f t="shared" si="3"/>
        <v>9.2152063644868019</v>
      </c>
      <c r="C30" s="228">
        <f t="shared" si="3"/>
        <v>12.043389132106402</v>
      </c>
      <c r="D30" s="228">
        <f t="shared" si="3"/>
        <v>15.563322217482389</v>
      </c>
      <c r="E30" s="229">
        <f t="shared" si="3"/>
        <v>21.578504390951533</v>
      </c>
      <c r="F30" s="227">
        <f t="shared" si="3"/>
        <v>12.089402561770466</v>
      </c>
      <c r="G30" s="228">
        <f t="shared" si="3"/>
        <v>15.911787195271421</v>
      </c>
      <c r="H30" s="228">
        <f t="shared" si="3"/>
        <v>20.35882603874823</v>
      </c>
      <c r="I30" s="229">
        <f t="shared" si="3"/>
        <v>28.106213250055699</v>
      </c>
      <c r="J30" s="227">
        <f t="shared" si="3"/>
        <v>14.933967870422338</v>
      </c>
      <c r="K30" s="228">
        <f t="shared" si="3"/>
        <v>19.722961141340839</v>
      </c>
      <c r="L30" s="228">
        <f t="shared" si="3"/>
        <v>25.036648784645578</v>
      </c>
      <c r="M30" s="229">
        <f t="shared" si="3"/>
        <v>34.38403547189192</v>
      </c>
      <c r="N30" s="230">
        <f t="shared" si="3"/>
        <v>17.748902290442427</v>
      </c>
      <c r="O30" s="228">
        <f t="shared" si="3"/>
        <v>23.590787353190613</v>
      </c>
      <c r="P30" s="228">
        <f t="shared" si="3"/>
        <v>29.685051261700814</v>
      </c>
      <c r="Q30" s="231">
        <f t="shared" si="3"/>
        <v>40.546668295162334</v>
      </c>
      <c r="R30" s="171">
        <v>1600</v>
      </c>
      <c r="S30" s="227">
        <f t="shared" si="4"/>
        <v>20.534205821830717</v>
      </c>
      <c r="T30" s="228">
        <f t="shared" si="4"/>
        <v>27.360850023173196</v>
      </c>
      <c r="U30" s="228">
        <f t="shared" si="4"/>
        <v>34.274613201071794</v>
      </c>
      <c r="V30" s="229">
        <f t="shared" si="4"/>
        <v>46.789498218563594</v>
      </c>
      <c r="W30" s="227">
        <f t="shared" si="4"/>
        <v>28.669154593176582</v>
      </c>
      <c r="X30" s="228">
        <f t="shared" si="4"/>
        <v>38.529501788102927</v>
      </c>
      <c r="Y30" s="228">
        <f t="shared" si="4"/>
        <v>47.608406153319891</v>
      </c>
      <c r="Z30" s="228">
        <f t="shared" si="4"/>
        <v>64.822844739951378</v>
      </c>
      <c r="AA30" s="196"/>
      <c r="AB30" s="196"/>
      <c r="AC30" s="196"/>
      <c r="AD30" s="196"/>
      <c r="AE30" s="196"/>
      <c r="AF30" s="196"/>
      <c r="AG30" s="196"/>
      <c r="AH30" s="201"/>
    </row>
    <row r="31" spans="1:34" ht="15.75" thickBot="1" x14ac:dyDescent="0.3">
      <c r="A31" s="154">
        <v>1700</v>
      </c>
      <c r="B31" s="144">
        <f t="shared" si="3"/>
        <v>9.791156762267228</v>
      </c>
      <c r="C31" s="145">
        <f t="shared" si="3"/>
        <v>12.796100952863053</v>
      </c>
      <c r="D31" s="145">
        <f t="shared" si="3"/>
        <v>16.536029856075039</v>
      </c>
      <c r="E31" s="146">
        <f t="shared" si="3"/>
        <v>22.927160915386004</v>
      </c>
      <c r="F31" s="144">
        <f t="shared" si="3"/>
        <v>12.844990221881121</v>
      </c>
      <c r="G31" s="145">
        <f t="shared" si="3"/>
        <v>16.906273894975886</v>
      </c>
      <c r="H31" s="145">
        <f t="shared" si="3"/>
        <v>21.631252666169992</v>
      </c>
      <c r="I31" s="146">
        <f t="shared" si="3"/>
        <v>29.862851578184181</v>
      </c>
      <c r="J31" s="144">
        <f t="shared" si="3"/>
        <v>15.867340862323735</v>
      </c>
      <c r="K31" s="145">
        <f t="shared" si="3"/>
        <v>20.95564621267464</v>
      </c>
      <c r="L31" s="145">
        <f t="shared" si="3"/>
        <v>26.601439333685924</v>
      </c>
      <c r="M31" s="146">
        <f t="shared" si="3"/>
        <v>36.533037688885166</v>
      </c>
      <c r="N31" s="147">
        <f t="shared" si="3"/>
        <v>18.858208683595077</v>
      </c>
      <c r="O31" s="145">
        <f t="shared" si="3"/>
        <v>25.065211562765029</v>
      </c>
      <c r="P31" s="145">
        <f t="shared" si="3"/>
        <v>31.540366965557112</v>
      </c>
      <c r="Q31" s="221">
        <f t="shared" si="3"/>
        <v>43.080835063609982</v>
      </c>
      <c r="R31" s="154">
        <v>1700</v>
      </c>
      <c r="S31" s="144">
        <f t="shared" si="4"/>
        <v>21.817593685695137</v>
      </c>
      <c r="T31" s="145">
        <f t="shared" si="4"/>
        <v>29.070903149621518</v>
      </c>
      <c r="U31" s="145">
        <f t="shared" si="4"/>
        <v>36.416776526138783</v>
      </c>
      <c r="V31" s="146">
        <f t="shared" si="4"/>
        <v>49.713841857223812</v>
      </c>
      <c r="W31" s="144">
        <f t="shared" si="4"/>
        <v>30.460976755250119</v>
      </c>
      <c r="X31" s="145">
        <f t="shared" si="4"/>
        <v>40.937595649859361</v>
      </c>
      <c r="Y31" s="145">
        <f t="shared" si="4"/>
        <v>50.583931537902387</v>
      </c>
      <c r="Z31" s="145">
        <f t="shared" si="4"/>
        <v>68.874272536198347</v>
      </c>
      <c r="AA31" s="198"/>
      <c r="AB31" s="198"/>
      <c r="AC31" s="198"/>
      <c r="AD31" s="198"/>
      <c r="AE31" s="198"/>
      <c r="AF31" s="198"/>
      <c r="AG31" s="198"/>
      <c r="AH31" s="202"/>
    </row>
    <row r="32" spans="1:34" ht="15.75" thickBot="1" x14ac:dyDescent="0.3">
      <c r="A32" s="153">
        <v>1800</v>
      </c>
      <c r="B32" s="140">
        <f t="shared" si="3"/>
        <v>10.367107160047652</v>
      </c>
      <c r="C32" s="141">
        <f t="shared" si="3"/>
        <v>13.548812773619703</v>
      </c>
      <c r="D32" s="141">
        <f t="shared" si="3"/>
        <v>17.508737494667688</v>
      </c>
      <c r="E32" s="142">
        <f t="shared" si="3"/>
        <v>24.275817439820475</v>
      </c>
      <c r="F32" s="140">
        <f t="shared" si="3"/>
        <v>13.600577881991775</v>
      </c>
      <c r="G32" s="141">
        <f t="shared" si="3"/>
        <v>17.900760594680349</v>
      </c>
      <c r="H32" s="141">
        <f t="shared" si="3"/>
        <v>22.903679293591757</v>
      </c>
      <c r="I32" s="142">
        <f t="shared" si="3"/>
        <v>31.619489906312662</v>
      </c>
      <c r="J32" s="140">
        <f t="shared" si="3"/>
        <v>16.80071385422513</v>
      </c>
      <c r="K32" s="141">
        <f t="shared" si="3"/>
        <v>22.188331284008445</v>
      </c>
      <c r="L32" s="141">
        <f t="shared" si="3"/>
        <v>28.166229882726274</v>
      </c>
      <c r="M32" s="142">
        <f t="shared" si="3"/>
        <v>38.682039905878412</v>
      </c>
      <c r="N32" s="143">
        <f t="shared" si="3"/>
        <v>19.967515076747727</v>
      </c>
      <c r="O32" s="141">
        <f t="shared" si="3"/>
        <v>26.539635772339441</v>
      </c>
      <c r="P32" s="141">
        <f t="shared" si="3"/>
        <v>33.395682669413411</v>
      </c>
      <c r="Q32" s="220">
        <f t="shared" si="3"/>
        <v>45.615001832057629</v>
      </c>
      <c r="R32" s="153">
        <v>1800</v>
      </c>
      <c r="S32" s="140">
        <f t="shared" si="4"/>
        <v>23.100981549559556</v>
      </c>
      <c r="T32" s="141">
        <f t="shared" si="4"/>
        <v>30.780956276069844</v>
      </c>
      <c r="U32" s="141">
        <f t="shared" si="4"/>
        <v>38.558939851205771</v>
      </c>
      <c r="V32" s="142">
        <f t="shared" si="4"/>
        <v>52.638185495884038</v>
      </c>
      <c r="W32" s="140">
        <f t="shared" si="4"/>
        <v>32.252798917323652</v>
      </c>
      <c r="X32" s="141">
        <f t="shared" si="4"/>
        <v>43.345689511615795</v>
      </c>
      <c r="Y32" s="141">
        <f t="shared" si="4"/>
        <v>53.559456922484877</v>
      </c>
      <c r="Z32" s="141">
        <f t="shared" si="4"/>
        <v>72.925700332445302</v>
      </c>
      <c r="AA32" s="196"/>
      <c r="AB32" s="196"/>
      <c r="AC32" s="196"/>
      <c r="AD32" s="196"/>
      <c r="AE32" s="196"/>
      <c r="AF32" s="196"/>
      <c r="AG32" s="196"/>
      <c r="AH32" s="201"/>
    </row>
    <row r="33" spans="1:34" ht="15.75" thickBot="1" x14ac:dyDescent="0.3">
      <c r="A33" s="154">
        <v>1900</v>
      </c>
      <c r="B33" s="144">
        <f t="shared" si="3"/>
        <v>10.943057557828078</v>
      </c>
      <c r="C33" s="145">
        <f t="shared" si="3"/>
        <v>14.301524594376353</v>
      </c>
      <c r="D33" s="145">
        <f t="shared" si="3"/>
        <v>18.481445133260337</v>
      </c>
      <c r="E33" s="146">
        <f t="shared" si="3"/>
        <v>25.624473964254946</v>
      </c>
      <c r="F33" s="144">
        <f t="shared" si="3"/>
        <v>14.356165542102429</v>
      </c>
      <c r="G33" s="145">
        <f t="shared" si="3"/>
        <v>18.895247294384813</v>
      </c>
      <c r="H33" s="145">
        <f t="shared" si="3"/>
        <v>24.176105921013523</v>
      </c>
      <c r="I33" s="146">
        <f t="shared" si="3"/>
        <v>33.376128234441147</v>
      </c>
      <c r="J33" s="144">
        <f t="shared" si="3"/>
        <v>17.734086846126527</v>
      </c>
      <c r="K33" s="145">
        <f t="shared" si="3"/>
        <v>23.421016355342246</v>
      </c>
      <c r="L33" s="145">
        <f t="shared" si="3"/>
        <v>29.731020431766623</v>
      </c>
      <c r="M33" s="146">
        <f t="shared" si="3"/>
        <v>40.831042122871658</v>
      </c>
      <c r="N33" s="147">
        <f t="shared" si="3"/>
        <v>21.076821469900381</v>
      </c>
      <c r="O33" s="145">
        <f t="shared" si="3"/>
        <v>28.014059981913856</v>
      </c>
      <c r="P33" s="145">
        <f t="shared" si="3"/>
        <v>35.250998373269717</v>
      </c>
      <c r="Q33" s="221">
        <f t="shared" si="3"/>
        <v>48.149168600505277</v>
      </c>
      <c r="R33" s="154">
        <v>1900</v>
      </c>
      <c r="S33" s="144">
        <f t="shared" si="4"/>
        <v>24.384369413423975</v>
      </c>
      <c r="T33" s="145">
        <f t="shared" si="4"/>
        <v>32.491009402518166</v>
      </c>
      <c r="U33" s="145">
        <f t="shared" si="4"/>
        <v>40.70110317627276</v>
      </c>
      <c r="V33" s="146">
        <f t="shared" si="4"/>
        <v>55.562529134544263</v>
      </c>
      <c r="W33" s="144">
        <f t="shared" si="4"/>
        <v>34.044621079397189</v>
      </c>
      <c r="X33" s="145">
        <f t="shared" si="4"/>
        <v>45.753783373372222</v>
      </c>
      <c r="Y33" s="145">
        <f t="shared" si="4"/>
        <v>56.534982307067374</v>
      </c>
      <c r="Z33" s="145">
        <f t="shared" si="4"/>
        <v>76.977128128692257</v>
      </c>
      <c r="AA33" s="198"/>
      <c r="AB33" s="198"/>
      <c r="AC33" s="198"/>
      <c r="AD33" s="198"/>
      <c r="AE33" s="198"/>
      <c r="AF33" s="198"/>
      <c r="AG33" s="198"/>
      <c r="AH33" s="202"/>
    </row>
    <row r="34" spans="1:34" ht="15.75" thickBot="1" x14ac:dyDescent="0.3">
      <c r="A34" s="181">
        <v>2000</v>
      </c>
      <c r="B34" s="232">
        <f t="shared" si="3"/>
        <v>11.519007955608503</v>
      </c>
      <c r="C34" s="233">
        <f t="shared" si="3"/>
        <v>15.054236415133003</v>
      </c>
      <c r="D34" s="233">
        <f t="shared" si="3"/>
        <v>19.454152771852986</v>
      </c>
      <c r="E34" s="234">
        <f t="shared" si="3"/>
        <v>26.973130488689417</v>
      </c>
      <c r="F34" s="232">
        <f t="shared" si="3"/>
        <v>15.111753202213084</v>
      </c>
      <c r="G34" s="233">
        <f t="shared" si="3"/>
        <v>19.889733994089276</v>
      </c>
      <c r="H34" s="233">
        <f t="shared" si="3"/>
        <v>25.448532548435285</v>
      </c>
      <c r="I34" s="234">
        <f t="shared" si="3"/>
        <v>35.132766562569628</v>
      </c>
      <c r="J34" s="232">
        <f t="shared" si="3"/>
        <v>18.667459838027924</v>
      </c>
      <c r="K34" s="233">
        <f t="shared" si="3"/>
        <v>24.653701426676047</v>
      </c>
      <c r="L34" s="233">
        <f t="shared" si="3"/>
        <v>31.295810980806969</v>
      </c>
      <c r="M34" s="234">
        <f t="shared" si="3"/>
        <v>42.980044339864904</v>
      </c>
      <c r="N34" s="235">
        <f t="shared" si="3"/>
        <v>22.186127863053031</v>
      </c>
      <c r="O34" s="233">
        <f t="shared" si="3"/>
        <v>29.488484191488268</v>
      </c>
      <c r="P34" s="233">
        <f t="shared" si="3"/>
        <v>37.106314077126015</v>
      </c>
      <c r="Q34" s="236">
        <f t="shared" si="3"/>
        <v>50.683335368952918</v>
      </c>
      <c r="R34" s="181">
        <v>2000</v>
      </c>
      <c r="S34" s="232">
        <f t="shared" si="4"/>
        <v>25.667757277288395</v>
      </c>
      <c r="T34" s="233">
        <f t="shared" si="4"/>
        <v>34.201062528966496</v>
      </c>
      <c r="U34" s="233">
        <f t="shared" si="4"/>
        <v>42.843266501339748</v>
      </c>
      <c r="V34" s="234">
        <f t="shared" si="4"/>
        <v>58.486872773204489</v>
      </c>
      <c r="W34" s="232">
        <f t="shared" si="4"/>
        <v>35.836443241470725</v>
      </c>
      <c r="X34" s="233">
        <f t="shared" si="4"/>
        <v>48.161877235128657</v>
      </c>
      <c r="Y34" s="233">
        <f t="shared" si="4"/>
        <v>59.510507691649863</v>
      </c>
      <c r="Z34" s="233">
        <f t="shared" si="4"/>
        <v>81.028555924939226</v>
      </c>
      <c r="AA34" s="196"/>
      <c r="AB34" s="196"/>
      <c r="AC34" s="196"/>
      <c r="AD34" s="196"/>
      <c r="AE34" s="196"/>
      <c r="AF34" s="196"/>
      <c r="AG34" s="196"/>
      <c r="AH34" s="201"/>
    </row>
    <row r="35" spans="1:34" ht="16.5" thickTop="1" thickBot="1" x14ac:dyDescent="0.3">
      <c r="A35" s="176">
        <v>2100</v>
      </c>
      <c r="B35" s="237">
        <f t="shared" si="3"/>
        <v>12.094958353388929</v>
      </c>
      <c r="C35" s="238">
        <f t="shared" si="3"/>
        <v>15.806948235889653</v>
      </c>
      <c r="D35" s="238">
        <f t="shared" si="3"/>
        <v>20.426860410445634</v>
      </c>
      <c r="E35" s="239">
        <f t="shared" si="3"/>
        <v>28.321787013123888</v>
      </c>
      <c r="F35" s="237">
        <f t="shared" si="3"/>
        <v>15.867340862323738</v>
      </c>
      <c r="G35" s="238">
        <f t="shared" si="3"/>
        <v>20.88422069379374</v>
      </c>
      <c r="H35" s="238">
        <f t="shared" si="3"/>
        <v>26.72095917585705</v>
      </c>
      <c r="I35" s="239">
        <f t="shared" si="3"/>
        <v>36.88940489069811</v>
      </c>
      <c r="J35" s="237">
        <f t="shared" si="3"/>
        <v>19.600832829929317</v>
      </c>
      <c r="K35" s="238">
        <f t="shared" si="3"/>
        <v>25.886386498009852</v>
      </c>
      <c r="L35" s="238">
        <f t="shared" si="3"/>
        <v>32.860601529847322</v>
      </c>
      <c r="M35" s="239">
        <f t="shared" si="3"/>
        <v>45.12904655685815</v>
      </c>
      <c r="N35" s="240">
        <f t="shared" si="3"/>
        <v>23.295434256205684</v>
      </c>
      <c r="O35" s="238">
        <f t="shared" si="3"/>
        <v>30.96290840106268</v>
      </c>
      <c r="P35" s="238">
        <f t="shared" si="3"/>
        <v>38.961629780982314</v>
      </c>
      <c r="Q35" s="241">
        <f t="shared" si="3"/>
        <v>53.217502137400565</v>
      </c>
      <c r="R35" s="176">
        <v>2100</v>
      </c>
      <c r="S35" s="237">
        <f t="shared" si="4"/>
        <v>26.951145141152818</v>
      </c>
      <c r="T35" s="238">
        <f t="shared" si="4"/>
        <v>35.911115655414818</v>
      </c>
      <c r="U35" s="238">
        <f t="shared" si="4"/>
        <v>44.98542982640673</v>
      </c>
      <c r="V35" s="239">
        <f t="shared" si="4"/>
        <v>61.411216411864714</v>
      </c>
      <c r="W35" s="237">
        <f t="shared" si="4"/>
        <v>37.628265403544262</v>
      </c>
      <c r="X35" s="238">
        <f t="shared" si="4"/>
        <v>50.569971096885091</v>
      </c>
      <c r="Y35" s="238">
        <f t="shared" si="4"/>
        <v>62.48603307623236</v>
      </c>
      <c r="Z35" s="238">
        <f t="shared" si="4"/>
        <v>85.079983721186181</v>
      </c>
      <c r="AA35" s="198"/>
      <c r="AB35" s="198"/>
      <c r="AC35" s="198"/>
      <c r="AD35" s="198"/>
      <c r="AE35" s="198"/>
      <c r="AF35" s="198"/>
      <c r="AG35" s="198"/>
      <c r="AH35" s="202"/>
    </row>
    <row r="36" spans="1:34" ht="15.75" thickBot="1" x14ac:dyDescent="0.3">
      <c r="A36" s="153">
        <v>2200</v>
      </c>
      <c r="B36" s="140">
        <f t="shared" si="3"/>
        <v>12.670908751169353</v>
      </c>
      <c r="C36" s="141">
        <f t="shared" si="3"/>
        <v>16.559660056646305</v>
      </c>
      <c r="D36" s="141">
        <f t="shared" si="3"/>
        <v>21.399568049038287</v>
      </c>
      <c r="E36" s="142">
        <f t="shared" si="3"/>
        <v>29.670443537558359</v>
      </c>
      <c r="F36" s="140">
        <f t="shared" si="3"/>
        <v>16.622928522434393</v>
      </c>
      <c r="G36" s="141">
        <f t="shared" si="3"/>
        <v>21.878707393498203</v>
      </c>
      <c r="H36" s="141">
        <f t="shared" si="3"/>
        <v>27.993385803278816</v>
      </c>
      <c r="I36" s="142">
        <f t="shared" si="3"/>
        <v>38.646043218826591</v>
      </c>
      <c r="J36" s="140">
        <f t="shared" si="3"/>
        <v>20.534205821830714</v>
      </c>
      <c r="K36" s="141">
        <f t="shared" si="3"/>
        <v>27.119071569343653</v>
      </c>
      <c r="L36" s="141">
        <f t="shared" si="3"/>
        <v>34.425392078887668</v>
      </c>
      <c r="M36" s="142">
        <f t="shared" si="3"/>
        <v>47.278048773851395</v>
      </c>
      <c r="N36" s="143">
        <f t="shared" si="3"/>
        <v>24.404740649358335</v>
      </c>
      <c r="O36" s="141">
        <f t="shared" si="3"/>
        <v>32.437332610637093</v>
      </c>
      <c r="P36" s="141">
        <f t="shared" si="3"/>
        <v>40.81694548483862</v>
      </c>
      <c r="Q36" s="220">
        <f t="shared" si="3"/>
        <v>55.751668905848213</v>
      </c>
      <c r="R36" s="153">
        <v>2200</v>
      </c>
      <c r="S36" s="140">
        <f t="shared" si="4"/>
        <v>28.234533005017237</v>
      </c>
      <c r="T36" s="141">
        <f t="shared" si="4"/>
        <v>37.62116878186314</v>
      </c>
      <c r="U36" s="141">
        <f t="shared" si="4"/>
        <v>47.127593151473718</v>
      </c>
      <c r="V36" s="142">
        <f t="shared" si="4"/>
        <v>64.335560050524933</v>
      </c>
      <c r="W36" s="140">
        <f t="shared" si="4"/>
        <v>39.420087565617798</v>
      </c>
      <c r="X36" s="141">
        <f t="shared" si="4"/>
        <v>52.978064958641525</v>
      </c>
      <c r="Y36" s="141">
        <f t="shared" si="4"/>
        <v>65.461558460814857</v>
      </c>
      <c r="Z36" s="141">
        <f t="shared" si="4"/>
        <v>89.13141151743315</v>
      </c>
      <c r="AA36" s="196"/>
      <c r="AB36" s="196"/>
      <c r="AC36" s="196"/>
      <c r="AD36" s="196"/>
      <c r="AE36" s="196"/>
      <c r="AF36" s="196"/>
      <c r="AG36" s="196"/>
      <c r="AH36" s="201"/>
    </row>
    <row r="37" spans="1:34" ht="15.75" thickBot="1" x14ac:dyDescent="0.3">
      <c r="A37" s="154">
        <v>2300</v>
      </c>
      <c r="B37" s="144">
        <f t="shared" si="3"/>
        <v>13.246859148949779</v>
      </c>
      <c r="C37" s="145">
        <f t="shared" si="3"/>
        <v>17.312371877402953</v>
      </c>
      <c r="D37" s="145">
        <f t="shared" si="3"/>
        <v>22.372275687630935</v>
      </c>
      <c r="E37" s="146">
        <f t="shared" si="3"/>
        <v>31.01910006199283</v>
      </c>
      <c r="F37" s="144">
        <f t="shared" si="3"/>
        <v>17.378516182545045</v>
      </c>
      <c r="G37" s="145">
        <f t="shared" si="3"/>
        <v>22.873194093202667</v>
      </c>
      <c r="H37" s="145">
        <f t="shared" si="3"/>
        <v>29.265812430700578</v>
      </c>
      <c r="I37" s="146">
        <f t="shared" si="3"/>
        <v>40.402681546955073</v>
      </c>
      <c r="J37" s="144">
        <f t="shared" si="3"/>
        <v>21.467578813732111</v>
      </c>
      <c r="K37" s="145">
        <f t="shared" si="3"/>
        <v>28.351756640677458</v>
      </c>
      <c r="L37" s="145">
        <f t="shared" si="3"/>
        <v>35.990182627928014</v>
      </c>
      <c r="M37" s="146">
        <f t="shared" si="3"/>
        <v>49.427050990844634</v>
      </c>
      <c r="N37" s="147">
        <f t="shared" si="3"/>
        <v>25.514047042510988</v>
      </c>
      <c r="O37" s="145">
        <f t="shared" si="3"/>
        <v>33.911756820211508</v>
      </c>
      <c r="P37" s="145">
        <f t="shared" si="3"/>
        <v>42.672261188694918</v>
      </c>
      <c r="Q37" s="221">
        <f t="shared" si="3"/>
        <v>58.285835674295861</v>
      </c>
      <c r="R37" s="154">
        <v>2300</v>
      </c>
      <c r="S37" s="144">
        <f t="shared" si="4"/>
        <v>29.517920868881657</v>
      </c>
      <c r="T37" s="145">
        <f t="shared" si="4"/>
        <v>39.33122190831147</v>
      </c>
      <c r="U37" s="145">
        <f t="shared" si="4"/>
        <v>49.269756476540707</v>
      </c>
      <c r="V37" s="146">
        <f t="shared" si="4"/>
        <v>67.259903689185165</v>
      </c>
      <c r="W37" s="144">
        <f t="shared" si="4"/>
        <v>41.211909727691335</v>
      </c>
      <c r="X37" s="145">
        <f t="shared" si="4"/>
        <v>55.386158820397959</v>
      </c>
      <c r="Y37" s="145">
        <f t="shared" si="4"/>
        <v>68.437083845397353</v>
      </c>
      <c r="Z37" s="145">
        <f t="shared" si="4"/>
        <v>93.182839313680105</v>
      </c>
      <c r="AA37" s="198"/>
      <c r="AB37" s="198"/>
      <c r="AC37" s="198"/>
      <c r="AD37" s="198"/>
      <c r="AE37" s="198"/>
      <c r="AF37" s="198"/>
      <c r="AG37" s="198"/>
      <c r="AH37" s="202"/>
    </row>
    <row r="38" spans="1:34" ht="15.75" thickBot="1" x14ac:dyDescent="0.3">
      <c r="A38" s="153">
        <v>2400</v>
      </c>
      <c r="B38" s="140">
        <f t="shared" si="3"/>
        <v>13.822809546730204</v>
      </c>
      <c r="C38" s="141">
        <f t="shared" si="3"/>
        <v>18.065083698159604</v>
      </c>
      <c r="D38" s="141">
        <f t="shared" si="3"/>
        <v>23.344983326223584</v>
      </c>
      <c r="E38" s="142">
        <f t="shared" si="3"/>
        <v>32.367756586427298</v>
      </c>
      <c r="F38" s="140">
        <f t="shared" si="3"/>
        <v>18.134103842655701</v>
      </c>
      <c r="G38" s="141">
        <f t="shared" si="3"/>
        <v>23.86768079290713</v>
      </c>
      <c r="H38" s="141">
        <f t="shared" si="3"/>
        <v>30.538239058122343</v>
      </c>
      <c r="I38" s="142">
        <f t="shared" si="3"/>
        <v>42.159319875083554</v>
      </c>
      <c r="J38" s="140">
        <f t="shared" si="3"/>
        <v>22.400951805633508</v>
      </c>
      <c r="K38" s="141">
        <f t="shared" si="3"/>
        <v>29.584441712011259</v>
      </c>
      <c r="L38" s="141">
        <f t="shared" si="3"/>
        <v>37.554973176968367</v>
      </c>
      <c r="M38" s="142">
        <f t="shared" si="3"/>
        <v>51.57605320783788</v>
      </c>
      <c r="N38" s="143">
        <f t="shared" si="3"/>
        <v>26.623353435663638</v>
      </c>
      <c r="O38" s="141">
        <f t="shared" si="3"/>
        <v>35.386181029785924</v>
      </c>
      <c r="P38" s="141">
        <f t="shared" si="3"/>
        <v>44.527576892551217</v>
      </c>
      <c r="Q38" s="220">
        <f t="shared" si="3"/>
        <v>60.820002442743501</v>
      </c>
      <c r="R38" s="153">
        <v>2400</v>
      </c>
      <c r="S38" s="140">
        <f t="shared" si="4"/>
        <v>30.801308732746076</v>
      </c>
      <c r="T38" s="141">
        <f t="shared" si="4"/>
        <v>41.041275034759792</v>
      </c>
      <c r="U38" s="141">
        <f t="shared" si="4"/>
        <v>51.411919801607695</v>
      </c>
      <c r="V38" s="142">
        <f t="shared" si="4"/>
        <v>70.184247327845384</v>
      </c>
      <c r="W38" s="140">
        <f t="shared" si="4"/>
        <v>43.003731889764872</v>
      </c>
      <c r="X38" s="141">
        <f t="shared" si="4"/>
        <v>57.794252682154394</v>
      </c>
      <c r="Y38" s="141">
        <f t="shared" si="4"/>
        <v>71.412609229979836</v>
      </c>
      <c r="Z38" s="141">
        <f t="shared" si="4"/>
        <v>97.234267109927075</v>
      </c>
      <c r="AA38" s="196"/>
      <c r="AB38" s="196"/>
      <c r="AC38" s="196"/>
      <c r="AD38" s="196"/>
      <c r="AE38" s="196"/>
      <c r="AF38" s="196"/>
      <c r="AG38" s="196"/>
      <c r="AH38" s="201"/>
    </row>
    <row r="39" spans="1:34" ht="15.75" thickBot="1" x14ac:dyDescent="0.3">
      <c r="A39" s="186">
        <v>2500</v>
      </c>
      <c r="B39" s="242">
        <f t="shared" si="3"/>
        <v>14.39875994451063</v>
      </c>
      <c r="C39" s="243">
        <f t="shared" si="3"/>
        <v>18.817795518916252</v>
      </c>
      <c r="D39" s="243">
        <f t="shared" si="3"/>
        <v>24.317690964816233</v>
      </c>
      <c r="E39" s="244">
        <f t="shared" si="3"/>
        <v>33.716413110861772</v>
      </c>
      <c r="F39" s="242">
        <f t="shared" si="3"/>
        <v>18.889691502766354</v>
      </c>
      <c r="G39" s="243">
        <f t="shared" si="3"/>
        <v>24.862167492611594</v>
      </c>
      <c r="H39" s="243">
        <f t="shared" si="3"/>
        <v>31.810665685544109</v>
      </c>
      <c r="I39" s="244">
        <f t="shared" si="3"/>
        <v>43.915958203212035</v>
      </c>
      <c r="J39" s="242">
        <f t="shared" si="3"/>
        <v>23.334324797534904</v>
      </c>
      <c r="K39" s="243">
        <f t="shared" si="3"/>
        <v>30.81712678334506</v>
      </c>
      <c r="L39" s="243">
        <f t="shared" si="3"/>
        <v>39.119763726008713</v>
      </c>
      <c r="M39" s="244">
        <f t="shared" si="3"/>
        <v>53.725055424831126</v>
      </c>
      <c r="N39" s="245">
        <f t="shared" si="3"/>
        <v>27.732659828816288</v>
      </c>
      <c r="O39" s="243">
        <f t="shared" si="3"/>
        <v>36.860605239360339</v>
      </c>
      <c r="P39" s="243">
        <f t="shared" si="3"/>
        <v>46.382892596407522</v>
      </c>
      <c r="Q39" s="246">
        <f t="shared" si="3"/>
        <v>63.354169211191149</v>
      </c>
      <c r="R39" s="186">
        <v>2500</v>
      </c>
      <c r="S39" s="242">
        <f t="shared" si="4"/>
        <v>32.084696596610499</v>
      </c>
      <c r="T39" s="243">
        <f t="shared" si="4"/>
        <v>42.751328161208114</v>
      </c>
      <c r="U39" s="243">
        <f t="shared" si="4"/>
        <v>53.554083126674684</v>
      </c>
      <c r="V39" s="244">
        <f t="shared" si="4"/>
        <v>73.108590966505616</v>
      </c>
      <c r="W39" s="242">
        <f t="shared" si="4"/>
        <v>44.795554051838408</v>
      </c>
      <c r="X39" s="243">
        <f t="shared" si="4"/>
        <v>60.202346543910821</v>
      </c>
      <c r="Y39" s="243">
        <f t="shared" si="4"/>
        <v>74.388134614562333</v>
      </c>
      <c r="Z39" s="243">
        <f t="shared" si="4"/>
        <v>101.28569490617403</v>
      </c>
      <c r="AA39" s="198"/>
      <c r="AB39" s="198"/>
      <c r="AC39" s="198"/>
      <c r="AD39" s="198"/>
      <c r="AE39" s="198"/>
      <c r="AF39" s="198"/>
      <c r="AG39" s="198"/>
      <c r="AH39" s="202"/>
    </row>
    <row r="40" spans="1:34" ht="16.5" thickTop="1" thickBot="1" x14ac:dyDescent="0.3">
      <c r="A40" s="171">
        <v>2600</v>
      </c>
      <c r="B40" s="227">
        <f>B$24/1000*$A40</f>
        <v>14.974710342291054</v>
      </c>
      <c r="C40" s="228">
        <f t="shared" si="3"/>
        <v>19.570507339672904</v>
      </c>
      <c r="D40" s="228">
        <f t="shared" si="3"/>
        <v>25.290398603408882</v>
      </c>
      <c r="E40" s="229">
        <f t="shared" si="3"/>
        <v>35.06506963529624</v>
      </c>
      <c r="F40" s="227">
        <f t="shared" si="3"/>
        <v>19.64527916287701</v>
      </c>
      <c r="G40" s="228">
        <f t="shared" si="3"/>
        <v>25.856654192316057</v>
      </c>
      <c r="H40" s="228">
        <f t="shared" si="3"/>
        <v>33.083092312965874</v>
      </c>
      <c r="I40" s="229">
        <f t="shared" si="3"/>
        <v>45.67259653134051</v>
      </c>
      <c r="J40" s="227">
        <f t="shared" si="3"/>
        <v>24.267697789436298</v>
      </c>
      <c r="K40" s="228">
        <f t="shared" si="3"/>
        <v>32.049811854678865</v>
      </c>
      <c r="L40" s="228">
        <f t="shared" si="3"/>
        <v>40.684554275049059</v>
      </c>
      <c r="M40" s="229">
        <f t="shared" si="3"/>
        <v>55.874057641824372</v>
      </c>
      <c r="N40" s="230">
        <f t="shared" si="3"/>
        <v>28.841966221968942</v>
      </c>
      <c r="O40" s="228">
        <f t="shared" si="3"/>
        <v>38.335029448934748</v>
      </c>
      <c r="P40" s="228">
        <f t="shared" si="3"/>
        <v>48.238208300263821</v>
      </c>
      <c r="Q40" s="231">
        <f t="shared" si="3"/>
        <v>65.888335979638796</v>
      </c>
      <c r="R40" s="171">
        <v>2600</v>
      </c>
      <c r="S40" s="227">
        <f>S$24/1000*$R40</f>
        <v>33.368084460474918</v>
      </c>
      <c r="T40" s="228">
        <f t="shared" si="4"/>
        <v>44.461381287656444</v>
      </c>
      <c r="U40" s="228">
        <f t="shared" si="4"/>
        <v>55.696246451741672</v>
      </c>
      <c r="V40" s="229">
        <f t="shared" si="4"/>
        <v>76.032934605165835</v>
      </c>
      <c r="W40" s="227">
        <f t="shared" si="4"/>
        <v>46.587376213911945</v>
      </c>
      <c r="X40" s="228">
        <f t="shared" si="4"/>
        <v>62.610440405667255</v>
      </c>
      <c r="Y40" s="228">
        <f t="shared" si="4"/>
        <v>77.363659999144829</v>
      </c>
      <c r="Z40" s="228">
        <f t="shared" si="4"/>
        <v>105.337122702421</v>
      </c>
      <c r="AA40" s="196"/>
      <c r="AB40" s="196"/>
      <c r="AC40" s="196"/>
      <c r="AD40" s="196"/>
      <c r="AE40" s="196"/>
      <c r="AF40" s="196"/>
      <c r="AG40" s="196"/>
      <c r="AH40" s="201"/>
    </row>
    <row r="41" spans="1:34" ht="15.75" thickBot="1" x14ac:dyDescent="0.3">
      <c r="A41" s="154">
        <v>2700</v>
      </c>
      <c r="B41" s="144">
        <f t="shared" ref="B41:Q54" si="5">B$24/1000*$A41</f>
        <v>15.55066074007148</v>
      </c>
      <c r="C41" s="145">
        <f t="shared" si="5"/>
        <v>20.323219160429556</v>
      </c>
      <c r="D41" s="145">
        <f t="shared" si="5"/>
        <v>26.26310624200153</v>
      </c>
      <c r="E41" s="146">
        <f t="shared" si="5"/>
        <v>36.413726159730714</v>
      </c>
      <c r="F41" s="144">
        <f t="shared" si="5"/>
        <v>20.400866822987663</v>
      </c>
      <c r="G41" s="145">
        <f t="shared" si="5"/>
        <v>26.851140892020524</v>
      </c>
      <c r="H41" s="145">
        <f t="shared" si="5"/>
        <v>34.35551894038764</v>
      </c>
      <c r="I41" s="146">
        <f t="shared" si="5"/>
        <v>47.429234859468991</v>
      </c>
      <c r="J41" s="144">
        <f t="shared" si="5"/>
        <v>25.201070781337695</v>
      </c>
      <c r="K41" s="145">
        <f t="shared" si="5"/>
        <v>33.282496926012669</v>
      </c>
      <c r="L41" s="145">
        <f t="shared" si="5"/>
        <v>42.249344824089412</v>
      </c>
      <c r="M41" s="146">
        <f t="shared" si="5"/>
        <v>58.023059858817618</v>
      </c>
      <c r="N41" s="147">
        <f t="shared" si="5"/>
        <v>29.951272615121592</v>
      </c>
      <c r="O41" s="145">
        <f t="shared" si="5"/>
        <v>39.809453658509163</v>
      </c>
      <c r="P41" s="145">
        <f t="shared" si="5"/>
        <v>50.09352400412012</v>
      </c>
      <c r="Q41" s="221">
        <f t="shared" si="5"/>
        <v>68.422502748086444</v>
      </c>
      <c r="R41" s="154">
        <v>2700</v>
      </c>
      <c r="S41" s="144">
        <f t="shared" ref="S41:Z54" si="6">S$24/1000*$R41</f>
        <v>34.651472324339338</v>
      </c>
      <c r="T41" s="145">
        <f t="shared" si="6"/>
        <v>46.171434414104766</v>
      </c>
      <c r="U41" s="145">
        <f t="shared" si="6"/>
        <v>57.838409776808653</v>
      </c>
      <c r="V41" s="146">
        <f t="shared" si="6"/>
        <v>78.957278243826053</v>
      </c>
      <c r="W41" s="144">
        <f t="shared" si="6"/>
        <v>48.379198375985482</v>
      </c>
      <c r="X41" s="145">
        <f t="shared" si="6"/>
        <v>65.018534267423689</v>
      </c>
      <c r="Y41" s="145">
        <f t="shared" si="6"/>
        <v>80.339185383727326</v>
      </c>
      <c r="Z41" s="145">
        <f t="shared" si="6"/>
        <v>109.38855049866795</v>
      </c>
      <c r="AA41" s="198"/>
      <c r="AB41" s="198"/>
      <c r="AC41" s="198"/>
      <c r="AD41" s="198"/>
      <c r="AE41" s="198"/>
      <c r="AF41" s="198"/>
      <c r="AG41" s="198"/>
      <c r="AH41" s="202"/>
    </row>
    <row r="42" spans="1:34" ht="15.75" thickBot="1" x14ac:dyDescent="0.3">
      <c r="A42" s="153">
        <v>2800</v>
      </c>
      <c r="B42" s="140">
        <f t="shared" si="5"/>
        <v>16.126611137851906</v>
      </c>
      <c r="C42" s="141">
        <f t="shared" si="5"/>
        <v>21.075930981186204</v>
      </c>
      <c r="D42" s="141">
        <f t="shared" si="5"/>
        <v>27.235813880594183</v>
      </c>
      <c r="E42" s="142">
        <f t="shared" si="5"/>
        <v>37.762382684165182</v>
      </c>
      <c r="F42" s="140">
        <f t="shared" si="5"/>
        <v>21.156454483098315</v>
      </c>
      <c r="G42" s="141">
        <f t="shared" si="5"/>
        <v>27.845627591724988</v>
      </c>
      <c r="H42" s="141">
        <f t="shared" si="5"/>
        <v>35.627945567809398</v>
      </c>
      <c r="I42" s="142">
        <f t="shared" si="5"/>
        <v>49.185873187597473</v>
      </c>
      <c r="J42" s="140">
        <f t="shared" si="5"/>
        <v>26.134443773239092</v>
      </c>
      <c r="K42" s="141">
        <f t="shared" si="5"/>
        <v>34.515181997346467</v>
      </c>
      <c r="L42" s="141">
        <f t="shared" si="5"/>
        <v>43.814135373129758</v>
      </c>
      <c r="M42" s="142">
        <f t="shared" si="5"/>
        <v>60.172062075810864</v>
      </c>
      <c r="N42" s="143">
        <f t="shared" si="5"/>
        <v>31.060579008274246</v>
      </c>
      <c r="O42" s="141">
        <f t="shared" si="5"/>
        <v>41.283877868083579</v>
      </c>
      <c r="P42" s="141">
        <f t="shared" si="5"/>
        <v>51.948839707976418</v>
      </c>
      <c r="Q42" s="220">
        <f t="shared" si="5"/>
        <v>70.956669516534092</v>
      </c>
      <c r="R42" s="153">
        <v>2800</v>
      </c>
      <c r="S42" s="140">
        <f t="shared" si="6"/>
        <v>35.934860188203757</v>
      </c>
      <c r="T42" s="141">
        <f t="shared" si="6"/>
        <v>47.881487540553088</v>
      </c>
      <c r="U42" s="141">
        <f t="shared" si="6"/>
        <v>59.980573101875642</v>
      </c>
      <c r="V42" s="142">
        <f t="shared" si="6"/>
        <v>81.881621882486286</v>
      </c>
      <c r="W42" s="140">
        <f t="shared" si="6"/>
        <v>50.171020538059018</v>
      </c>
      <c r="X42" s="141">
        <f t="shared" si="6"/>
        <v>67.426628129180116</v>
      </c>
      <c r="Y42" s="141">
        <f t="shared" si="6"/>
        <v>83.314710768309808</v>
      </c>
      <c r="Z42" s="141">
        <f t="shared" si="6"/>
        <v>113.43997829491491</v>
      </c>
      <c r="AA42" s="196"/>
      <c r="AB42" s="196"/>
      <c r="AC42" s="196"/>
      <c r="AD42" s="196"/>
      <c r="AE42" s="196"/>
      <c r="AF42" s="196"/>
      <c r="AG42" s="196"/>
      <c r="AH42" s="201"/>
    </row>
    <row r="43" spans="1:34" ht="15.75" thickBot="1" x14ac:dyDescent="0.3">
      <c r="A43" s="154">
        <v>2900</v>
      </c>
      <c r="B43" s="144">
        <f t="shared" si="5"/>
        <v>16.702561535632331</v>
      </c>
      <c r="C43" s="145">
        <f t="shared" si="5"/>
        <v>21.828642801942856</v>
      </c>
      <c r="D43" s="145">
        <f t="shared" si="5"/>
        <v>28.208521519186831</v>
      </c>
      <c r="E43" s="146">
        <f t="shared" si="5"/>
        <v>39.111039208599657</v>
      </c>
      <c r="F43" s="144">
        <f t="shared" si="5"/>
        <v>21.912042143208971</v>
      </c>
      <c r="G43" s="145">
        <f t="shared" si="5"/>
        <v>28.840114291429451</v>
      </c>
      <c r="H43" s="145">
        <f t="shared" si="5"/>
        <v>36.900372195231164</v>
      </c>
      <c r="I43" s="146">
        <f t="shared" si="5"/>
        <v>50.942511515725954</v>
      </c>
      <c r="J43" s="144">
        <f t="shared" si="5"/>
        <v>27.067816765140488</v>
      </c>
      <c r="K43" s="145">
        <f t="shared" si="5"/>
        <v>35.747867068680272</v>
      </c>
      <c r="L43" s="145">
        <f t="shared" si="5"/>
        <v>45.378925922170104</v>
      </c>
      <c r="M43" s="146">
        <f t="shared" si="5"/>
        <v>62.32106429280411</v>
      </c>
      <c r="N43" s="147">
        <f t="shared" si="5"/>
        <v>32.169885401426896</v>
      </c>
      <c r="O43" s="145">
        <f t="shared" si="5"/>
        <v>42.758302077657987</v>
      </c>
      <c r="P43" s="145">
        <f t="shared" si="5"/>
        <v>53.804155411832724</v>
      </c>
      <c r="Q43" s="221">
        <f t="shared" si="5"/>
        <v>73.490836284981739</v>
      </c>
      <c r="R43" s="154">
        <v>2900</v>
      </c>
      <c r="S43" s="144">
        <f t="shared" si="6"/>
        <v>37.218248052068176</v>
      </c>
      <c r="T43" s="145">
        <f t="shared" si="6"/>
        <v>49.591540667001418</v>
      </c>
      <c r="U43" s="145">
        <f t="shared" si="6"/>
        <v>62.12273642694263</v>
      </c>
      <c r="V43" s="146">
        <f t="shared" si="6"/>
        <v>84.805965521146504</v>
      </c>
      <c r="W43" s="144">
        <f t="shared" si="6"/>
        <v>51.962842700132555</v>
      </c>
      <c r="X43" s="145">
        <f t="shared" si="6"/>
        <v>69.834721990936558</v>
      </c>
      <c r="Y43" s="145">
        <f t="shared" si="6"/>
        <v>86.290236152892305</v>
      </c>
      <c r="Z43" s="145">
        <f t="shared" si="6"/>
        <v>117.49140609116188</v>
      </c>
      <c r="AA43" s="198"/>
      <c r="AB43" s="198"/>
      <c r="AC43" s="198"/>
      <c r="AD43" s="198"/>
      <c r="AE43" s="198"/>
      <c r="AF43" s="198"/>
      <c r="AG43" s="198"/>
      <c r="AH43" s="202"/>
    </row>
    <row r="44" spans="1:34" ht="15.75" thickBot="1" x14ac:dyDescent="0.3">
      <c r="A44" s="181">
        <v>3000</v>
      </c>
      <c r="B44" s="232">
        <f t="shared" si="5"/>
        <v>17.278511933412755</v>
      </c>
      <c r="C44" s="233">
        <f t="shared" si="5"/>
        <v>22.581354622699504</v>
      </c>
      <c r="D44" s="233">
        <f t="shared" si="5"/>
        <v>29.18122915777948</v>
      </c>
      <c r="E44" s="234">
        <f t="shared" si="5"/>
        <v>40.459695733034124</v>
      </c>
      <c r="F44" s="232">
        <f t="shared" si="5"/>
        <v>22.667629803319624</v>
      </c>
      <c r="G44" s="233">
        <f t="shared" si="5"/>
        <v>29.834600991133915</v>
      </c>
      <c r="H44" s="233">
        <f t="shared" si="5"/>
        <v>38.172798822652929</v>
      </c>
      <c r="I44" s="234">
        <f t="shared" si="5"/>
        <v>52.699149843854435</v>
      </c>
      <c r="J44" s="232">
        <f t="shared" si="5"/>
        <v>28.001189757041882</v>
      </c>
      <c r="K44" s="233">
        <f t="shared" si="5"/>
        <v>36.980552140014076</v>
      </c>
      <c r="L44" s="233">
        <f t="shared" si="5"/>
        <v>46.943716471210458</v>
      </c>
      <c r="M44" s="234">
        <f t="shared" si="5"/>
        <v>64.470066509797348</v>
      </c>
      <c r="N44" s="235">
        <f t="shared" si="5"/>
        <v>33.279191794579546</v>
      </c>
      <c r="O44" s="233">
        <f t="shared" si="5"/>
        <v>44.232726287232403</v>
      </c>
      <c r="P44" s="233">
        <f t="shared" si="5"/>
        <v>55.659471115689023</v>
      </c>
      <c r="Q44" s="236">
        <f t="shared" si="5"/>
        <v>76.025003053429373</v>
      </c>
      <c r="R44" s="181">
        <v>3000</v>
      </c>
      <c r="S44" s="232">
        <f t="shared" si="6"/>
        <v>38.501635915932596</v>
      </c>
      <c r="T44" s="233">
        <f t="shared" si="6"/>
        <v>51.30159379344974</v>
      </c>
      <c r="U44" s="233">
        <f t="shared" si="6"/>
        <v>64.264899752009612</v>
      </c>
      <c r="V44" s="234">
        <f t="shared" si="6"/>
        <v>87.730309159806737</v>
      </c>
      <c r="W44" s="232">
        <f t="shared" si="6"/>
        <v>53.754664862206091</v>
      </c>
      <c r="X44" s="233">
        <f t="shared" si="6"/>
        <v>72.242815852692985</v>
      </c>
      <c r="Y44" s="233">
        <f t="shared" si="6"/>
        <v>89.265761537474802</v>
      </c>
      <c r="Z44" s="233">
        <f t="shared" si="6"/>
        <v>121.54283388740883</v>
      </c>
      <c r="AA44" s="196"/>
      <c r="AB44" s="196"/>
      <c r="AC44" s="196"/>
      <c r="AD44" s="196"/>
      <c r="AE44" s="196"/>
      <c r="AF44" s="196"/>
      <c r="AG44" s="196"/>
      <c r="AH44" s="201"/>
    </row>
    <row r="45" spans="1:34" ht="16.5" thickTop="1" thickBot="1" x14ac:dyDescent="0.3">
      <c r="A45" s="176">
        <v>3100</v>
      </c>
      <c r="B45" s="237">
        <f t="shared" si="5"/>
        <v>17.854462331193179</v>
      </c>
      <c r="C45" s="238">
        <f t="shared" si="5"/>
        <v>23.334066443456155</v>
      </c>
      <c r="D45" s="238">
        <f t="shared" si="5"/>
        <v>30.153936796372129</v>
      </c>
      <c r="E45" s="239">
        <f t="shared" si="5"/>
        <v>41.808352257468599</v>
      </c>
      <c r="F45" s="237">
        <f t="shared" si="5"/>
        <v>23.42321746343028</v>
      </c>
      <c r="G45" s="238">
        <f t="shared" si="5"/>
        <v>30.829087690838378</v>
      </c>
      <c r="H45" s="238">
        <f t="shared" si="5"/>
        <v>39.445225450074695</v>
      </c>
      <c r="I45" s="239">
        <f t="shared" si="5"/>
        <v>54.455788171982917</v>
      </c>
      <c r="J45" s="237">
        <f t="shared" si="5"/>
        <v>28.934562748943279</v>
      </c>
      <c r="K45" s="238">
        <f t="shared" si="5"/>
        <v>38.213237211347874</v>
      </c>
      <c r="L45" s="238">
        <f t="shared" si="5"/>
        <v>48.508507020250804</v>
      </c>
      <c r="M45" s="239">
        <f t="shared" si="5"/>
        <v>66.619068726790601</v>
      </c>
      <c r="N45" s="240">
        <f t="shared" si="5"/>
        <v>34.388498187732196</v>
      </c>
      <c r="O45" s="238">
        <f t="shared" si="5"/>
        <v>45.707150496806818</v>
      </c>
      <c r="P45" s="238">
        <f t="shared" si="5"/>
        <v>57.514786819545321</v>
      </c>
      <c r="Q45" s="241">
        <f t="shared" si="5"/>
        <v>78.55916982187702</v>
      </c>
      <c r="R45" s="176">
        <v>3100</v>
      </c>
      <c r="S45" s="237">
        <f t="shared" si="6"/>
        <v>39.785023779797015</v>
      </c>
      <c r="T45" s="238">
        <f t="shared" si="6"/>
        <v>53.011646919898062</v>
      </c>
      <c r="U45" s="238">
        <f t="shared" si="6"/>
        <v>66.4070630770766</v>
      </c>
      <c r="V45" s="239">
        <f t="shared" si="6"/>
        <v>90.654652798466955</v>
      </c>
      <c r="W45" s="237">
        <f t="shared" si="6"/>
        <v>55.546487024279628</v>
      </c>
      <c r="X45" s="238">
        <f t="shared" si="6"/>
        <v>74.650909714449426</v>
      </c>
      <c r="Y45" s="238">
        <f t="shared" si="6"/>
        <v>92.241286922057299</v>
      </c>
      <c r="Z45" s="238">
        <f t="shared" si="6"/>
        <v>125.5942616836558</v>
      </c>
      <c r="AA45" s="198"/>
      <c r="AB45" s="198"/>
      <c r="AC45" s="198"/>
      <c r="AD45" s="198"/>
      <c r="AE45" s="198"/>
      <c r="AF45" s="198"/>
      <c r="AG45" s="198"/>
      <c r="AH45" s="202"/>
    </row>
    <row r="46" spans="1:34" ht="15.75" thickBot="1" x14ac:dyDescent="0.3">
      <c r="A46" s="153">
        <v>3200</v>
      </c>
      <c r="B46" s="140">
        <f t="shared" si="5"/>
        <v>18.430412728973604</v>
      </c>
      <c r="C46" s="141">
        <f t="shared" si="5"/>
        <v>24.086778264212803</v>
      </c>
      <c r="D46" s="141">
        <f t="shared" si="5"/>
        <v>31.126644434964778</v>
      </c>
      <c r="E46" s="142">
        <f t="shared" si="5"/>
        <v>43.157008781903066</v>
      </c>
      <c r="F46" s="140">
        <f t="shared" si="5"/>
        <v>24.178805123540933</v>
      </c>
      <c r="G46" s="141">
        <f t="shared" si="5"/>
        <v>31.823574390542841</v>
      </c>
      <c r="H46" s="141">
        <f t="shared" si="5"/>
        <v>40.71765207749646</v>
      </c>
      <c r="I46" s="142">
        <f t="shared" si="5"/>
        <v>56.212426500111398</v>
      </c>
      <c r="J46" s="140">
        <f t="shared" si="5"/>
        <v>29.867935740844676</v>
      </c>
      <c r="K46" s="141">
        <f t="shared" si="5"/>
        <v>39.445922282681678</v>
      </c>
      <c r="L46" s="141">
        <f t="shared" si="5"/>
        <v>50.073297569291157</v>
      </c>
      <c r="M46" s="142">
        <f t="shared" si="5"/>
        <v>68.76807094378384</v>
      </c>
      <c r="N46" s="143">
        <f t="shared" si="5"/>
        <v>35.497804580884853</v>
      </c>
      <c r="O46" s="141">
        <f t="shared" si="5"/>
        <v>47.181574706381227</v>
      </c>
      <c r="P46" s="141">
        <f t="shared" si="5"/>
        <v>59.370102523401627</v>
      </c>
      <c r="Q46" s="220">
        <f t="shared" si="5"/>
        <v>81.093336590324668</v>
      </c>
      <c r="R46" s="153">
        <v>3200</v>
      </c>
      <c r="S46" s="140">
        <f t="shared" si="6"/>
        <v>41.068411643661435</v>
      </c>
      <c r="T46" s="141">
        <f t="shared" si="6"/>
        <v>54.721700046346392</v>
      </c>
      <c r="U46" s="141">
        <f t="shared" si="6"/>
        <v>68.549226402143589</v>
      </c>
      <c r="V46" s="142">
        <f t="shared" si="6"/>
        <v>93.578996437127188</v>
      </c>
      <c r="W46" s="140">
        <f t="shared" si="6"/>
        <v>57.338309186353165</v>
      </c>
      <c r="X46" s="141">
        <f t="shared" si="6"/>
        <v>77.059003576205853</v>
      </c>
      <c r="Y46" s="141">
        <f t="shared" si="6"/>
        <v>95.216812306639781</v>
      </c>
      <c r="Z46" s="141">
        <f t="shared" si="6"/>
        <v>129.64568947990276</v>
      </c>
      <c r="AA46" s="196"/>
      <c r="AB46" s="196"/>
      <c r="AC46" s="196"/>
      <c r="AD46" s="196"/>
      <c r="AE46" s="196"/>
      <c r="AF46" s="196"/>
      <c r="AG46" s="196"/>
      <c r="AH46" s="201"/>
    </row>
    <row r="47" spans="1:34" ht="15.75" thickBot="1" x14ac:dyDescent="0.3">
      <c r="A47" s="154">
        <v>3300</v>
      </c>
      <c r="B47" s="144">
        <f t="shared" si="5"/>
        <v>19.006363126754032</v>
      </c>
      <c r="C47" s="145">
        <f t="shared" si="5"/>
        <v>24.839490084969455</v>
      </c>
      <c r="D47" s="145">
        <f t="shared" si="5"/>
        <v>32.099352073557426</v>
      </c>
      <c r="E47" s="146">
        <f t="shared" si="5"/>
        <v>44.505665306337541</v>
      </c>
      <c r="F47" s="144">
        <f t="shared" si="5"/>
        <v>24.934392783651589</v>
      </c>
      <c r="G47" s="145">
        <f t="shared" si="5"/>
        <v>32.818061090247305</v>
      </c>
      <c r="H47" s="145">
        <f t="shared" si="5"/>
        <v>41.990078704918226</v>
      </c>
      <c r="I47" s="146">
        <f t="shared" si="5"/>
        <v>57.96906482823988</v>
      </c>
      <c r="J47" s="144">
        <f t="shared" si="5"/>
        <v>30.801308732746072</v>
      </c>
      <c r="K47" s="145">
        <f t="shared" si="5"/>
        <v>40.678607354015483</v>
      </c>
      <c r="L47" s="145">
        <f t="shared" si="5"/>
        <v>51.638088118331503</v>
      </c>
      <c r="M47" s="146">
        <f t="shared" si="5"/>
        <v>70.917073160777093</v>
      </c>
      <c r="N47" s="147">
        <f t="shared" si="5"/>
        <v>36.607110974037504</v>
      </c>
      <c r="O47" s="145">
        <f t="shared" si="5"/>
        <v>48.655998915955642</v>
      </c>
      <c r="P47" s="145">
        <f t="shared" si="5"/>
        <v>61.225418227257926</v>
      </c>
      <c r="Q47" s="221">
        <f t="shared" si="5"/>
        <v>83.627503358772316</v>
      </c>
      <c r="R47" s="154">
        <v>3300</v>
      </c>
      <c r="S47" s="144">
        <f t="shared" si="6"/>
        <v>42.351799507525854</v>
      </c>
      <c r="T47" s="145">
        <f t="shared" si="6"/>
        <v>56.431753172794714</v>
      </c>
      <c r="U47" s="145">
        <f t="shared" si="6"/>
        <v>70.691389727210577</v>
      </c>
      <c r="V47" s="146">
        <f t="shared" si="6"/>
        <v>96.503340075787406</v>
      </c>
      <c r="W47" s="144">
        <f t="shared" si="6"/>
        <v>59.130131348426701</v>
      </c>
      <c r="X47" s="145">
        <f t="shared" si="6"/>
        <v>79.467097437962281</v>
      </c>
      <c r="Y47" s="145">
        <f t="shared" si="6"/>
        <v>98.192337691222278</v>
      </c>
      <c r="Z47" s="145">
        <f t="shared" si="6"/>
        <v>133.69711727614973</v>
      </c>
      <c r="AA47" s="198"/>
      <c r="AB47" s="198"/>
      <c r="AC47" s="198"/>
      <c r="AD47" s="198"/>
      <c r="AE47" s="198"/>
      <c r="AF47" s="198"/>
      <c r="AG47" s="198"/>
      <c r="AH47" s="202"/>
    </row>
    <row r="48" spans="1:34" ht="15.75" thickBot="1" x14ac:dyDescent="0.3">
      <c r="A48" s="153">
        <v>3400</v>
      </c>
      <c r="B48" s="140">
        <f t="shared" si="5"/>
        <v>19.582313524534456</v>
      </c>
      <c r="C48" s="141">
        <f t="shared" si="5"/>
        <v>25.592201905726107</v>
      </c>
      <c r="D48" s="141">
        <f t="shared" si="5"/>
        <v>33.072059712150079</v>
      </c>
      <c r="E48" s="142">
        <f t="shared" si="5"/>
        <v>45.854321830772008</v>
      </c>
      <c r="F48" s="140">
        <f t="shared" si="5"/>
        <v>25.689980443762241</v>
      </c>
      <c r="G48" s="141">
        <f t="shared" si="5"/>
        <v>33.812547789951772</v>
      </c>
      <c r="H48" s="141">
        <f t="shared" si="5"/>
        <v>43.262505332339984</v>
      </c>
      <c r="I48" s="142">
        <f t="shared" si="5"/>
        <v>59.725703156368361</v>
      </c>
      <c r="J48" s="140">
        <f t="shared" si="5"/>
        <v>31.734681724647469</v>
      </c>
      <c r="K48" s="141">
        <f t="shared" si="5"/>
        <v>41.911292425349281</v>
      </c>
      <c r="L48" s="141">
        <f t="shared" si="5"/>
        <v>53.202878667371849</v>
      </c>
      <c r="M48" s="142">
        <f t="shared" si="5"/>
        <v>73.066075377770332</v>
      </c>
      <c r="N48" s="143">
        <f t="shared" si="5"/>
        <v>37.716417367190154</v>
      </c>
      <c r="O48" s="141">
        <f t="shared" si="5"/>
        <v>50.130423125530058</v>
      </c>
      <c r="P48" s="141">
        <f t="shared" si="5"/>
        <v>63.080733931114224</v>
      </c>
      <c r="Q48" s="220">
        <f t="shared" si="5"/>
        <v>86.161670127219963</v>
      </c>
      <c r="R48" s="153">
        <v>3400</v>
      </c>
      <c r="S48" s="140">
        <f t="shared" si="6"/>
        <v>43.635187371390273</v>
      </c>
      <c r="T48" s="141">
        <f t="shared" si="6"/>
        <v>58.141806299243036</v>
      </c>
      <c r="U48" s="141">
        <f t="shared" si="6"/>
        <v>72.833553052277566</v>
      </c>
      <c r="V48" s="142">
        <f t="shared" si="6"/>
        <v>99.427683714447625</v>
      </c>
      <c r="W48" s="140">
        <f t="shared" si="6"/>
        <v>60.921953510500238</v>
      </c>
      <c r="X48" s="141">
        <f t="shared" si="6"/>
        <v>81.875191299718722</v>
      </c>
      <c r="Y48" s="141">
        <f t="shared" si="6"/>
        <v>101.16786307580477</v>
      </c>
      <c r="Z48" s="141">
        <f t="shared" si="6"/>
        <v>137.74854507239669</v>
      </c>
      <c r="AA48" s="196"/>
      <c r="AB48" s="196"/>
      <c r="AC48" s="196"/>
      <c r="AD48" s="196"/>
      <c r="AE48" s="196"/>
      <c r="AF48" s="196"/>
      <c r="AG48" s="196"/>
      <c r="AH48" s="201"/>
    </row>
    <row r="49" spans="1:34" ht="15.75" thickBot="1" x14ac:dyDescent="0.3">
      <c r="A49" s="186">
        <v>3500</v>
      </c>
      <c r="B49" s="242">
        <f t="shared" si="5"/>
        <v>20.15826392231488</v>
      </c>
      <c r="C49" s="243">
        <f t="shared" si="5"/>
        <v>26.344913726482755</v>
      </c>
      <c r="D49" s="243">
        <f t="shared" si="5"/>
        <v>34.044767350742724</v>
      </c>
      <c r="E49" s="244">
        <f t="shared" si="5"/>
        <v>47.202978355206483</v>
      </c>
      <c r="F49" s="242">
        <f t="shared" si="5"/>
        <v>26.445568103872898</v>
      </c>
      <c r="G49" s="243">
        <f t="shared" si="5"/>
        <v>34.807034489656232</v>
      </c>
      <c r="H49" s="243">
        <f t="shared" si="5"/>
        <v>44.534931959761749</v>
      </c>
      <c r="I49" s="244">
        <f t="shared" si="5"/>
        <v>61.482341484496843</v>
      </c>
      <c r="J49" s="242">
        <f t="shared" si="5"/>
        <v>32.668054716548866</v>
      </c>
      <c r="K49" s="243">
        <f t="shared" si="5"/>
        <v>43.143977496683085</v>
      </c>
      <c r="L49" s="243">
        <f t="shared" si="5"/>
        <v>54.767669216412202</v>
      </c>
      <c r="M49" s="244">
        <f t="shared" si="5"/>
        <v>75.215077594763585</v>
      </c>
      <c r="N49" s="245">
        <f t="shared" si="5"/>
        <v>38.825723760342804</v>
      </c>
      <c r="O49" s="243">
        <f t="shared" si="5"/>
        <v>51.604847335104473</v>
      </c>
      <c r="P49" s="243">
        <f t="shared" si="5"/>
        <v>64.93604963497053</v>
      </c>
      <c r="Q49" s="246">
        <f t="shared" si="5"/>
        <v>88.695836895667611</v>
      </c>
      <c r="R49" s="186">
        <v>3500</v>
      </c>
      <c r="S49" s="242">
        <f t="shared" si="6"/>
        <v>44.918575235254693</v>
      </c>
      <c r="T49" s="243">
        <f t="shared" si="6"/>
        <v>59.851859425691366</v>
      </c>
      <c r="U49" s="243">
        <f t="shared" si="6"/>
        <v>74.975716377344554</v>
      </c>
      <c r="V49" s="244">
        <f t="shared" si="6"/>
        <v>102.35202735310786</v>
      </c>
      <c r="W49" s="242">
        <f t="shared" si="6"/>
        <v>62.713775672573775</v>
      </c>
      <c r="X49" s="243">
        <f t="shared" si="6"/>
        <v>84.283285161475149</v>
      </c>
      <c r="Y49" s="243">
        <f t="shared" si="6"/>
        <v>104.14338846038727</v>
      </c>
      <c r="Z49" s="243">
        <f t="shared" si="6"/>
        <v>141.79997286864364</v>
      </c>
      <c r="AA49" s="198"/>
      <c r="AB49" s="198"/>
      <c r="AC49" s="198"/>
      <c r="AD49" s="198"/>
      <c r="AE49" s="198"/>
      <c r="AF49" s="198"/>
      <c r="AG49" s="198"/>
      <c r="AH49" s="202"/>
    </row>
    <row r="50" spans="1:34" ht="16.5" thickTop="1" thickBot="1" x14ac:dyDescent="0.3">
      <c r="A50" s="171">
        <v>3600</v>
      </c>
      <c r="B50" s="227">
        <f t="shared" si="5"/>
        <v>20.734214320095305</v>
      </c>
      <c r="C50" s="228">
        <f t="shared" si="5"/>
        <v>27.097625547239407</v>
      </c>
      <c r="D50" s="228">
        <f t="shared" si="5"/>
        <v>35.017474989335376</v>
      </c>
      <c r="E50" s="229">
        <f t="shared" si="5"/>
        <v>48.55163487964095</v>
      </c>
      <c r="F50" s="227">
        <f t="shared" si="5"/>
        <v>27.20115576398355</v>
      </c>
      <c r="G50" s="228">
        <f t="shared" si="5"/>
        <v>35.801521189360699</v>
      </c>
      <c r="H50" s="228">
        <f t="shared" si="5"/>
        <v>45.807358587183515</v>
      </c>
      <c r="I50" s="229">
        <f t="shared" si="5"/>
        <v>63.238979812625324</v>
      </c>
      <c r="J50" s="227">
        <f t="shared" si="5"/>
        <v>33.60142770845026</v>
      </c>
      <c r="K50" s="228">
        <f t="shared" si="5"/>
        <v>44.37666256801689</v>
      </c>
      <c r="L50" s="228">
        <f t="shared" si="5"/>
        <v>56.332459765452548</v>
      </c>
      <c r="M50" s="229">
        <f t="shared" si="5"/>
        <v>77.364079811756824</v>
      </c>
      <c r="N50" s="230">
        <f t="shared" si="5"/>
        <v>39.935030153495454</v>
      </c>
      <c r="O50" s="228">
        <f t="shared" si="5"/>
        <v>53.079271544678882</v>
      </c>
      <c r="P50" s="228">
        <f t="shared" si="5"/>
        <v>66.791365338826822</v>
      </c>
      <c r="Q50" s="231">
        <f t="shared" si="5"/>
        <v>91.230003664115259</v>
      </c>
      <c r="R50" s="171">
        <v>3600</v>
      </c>
      <c r="S50" s="227">
        <f t="shared" si="6"/>
        <v>46.201963099119112</v>
      </c>
      <c r="T50" s="228">
        <f t="shared" si="6"/>
        <v>61.561912552139688</v>
      </c>
      <c r="U50" s="228">
        <f t="shared" si="6"/>
        <v>77.117879702411543</v>
      </c>
      <c r="V50" s="229">
        <f t="shared" si="6"/>
        <v>105.27637099176808</v>
      </c>
      <c r="W50" s="227">
        <f t="shared" si="6"/>
        <v>64.505597834647304</v>
      </c>
      <c r="X50" s="228">
        <f t="shared" si="6"/>
        <v>86.69137902323159</v>
      </c>
      <c r="Y50" s="228">
        <f t="shared" si="6"/>
        <v>107.11891384496975</v>
      </c>
      <c r="Z50" s="228">
        <f t="shared" si="6"/>
        <v>145.8514006648906</v>
      </c>
      <c r="AA50" s="196"/>
      <c r="AB50" s="196"/>
      <c r="AC50" s="196"/>
      <c r="AD50" s="196"/>
      <c r="AE50" s="196"/>
      <c r="AF50" s="196"/>
      <c r="AG50" s="196"/>
      <c r="AH50" s="201"/>
    </row>
    <row r="51" spans="1:34" ht="15.75" thickBot="1" x14ac:dyDescent="0.3">
      <c r="A51" s="154">
        <v>3700</v>
      </c>
      <c r="B51" s="144">
        <f t="shared" si="5"/>
        <v>21.310164717875733</v>
      </c>
      <c r="C51" s="145">
        <f t="shared" si="5"/>
        <v>27.850337367996055</v>
      </c>
      <c r="D51" s="145">
        <f t="shared" si="5"/>
        <v>35.990182627928029</v>
      </c>
      <c r="E51" s="146">
        <f t="shared" si="5"/>
        <v>49.900291404075418</v>
      </c>
      <c r="F51" s="144">
        <f t="shared" si="5"/>
        <v>27.956743424094203</v>
      </c>
      <c r="G51" s="145">
        <f t="shared" si="5"/>
        <v>36.796007889065159</v>
      </c>
      <c r="H51" s="145">
        <f t="shared" si="5"/>
        <v>47.07978521460528</v>
      </c>
      <c r="I51" s="146">
        <f t="shared" si="5"/>
        <v>64.995618140753805</v>
      </c>
      <c r="J51" s="144">
        <f t="shared" si="5"/>
        <v>34.534800700351653</v>
      </c>
      <c r="K51" s="145">
        <f t="shared" si="5"/>
        <v>45.609347639350688</v>
      </c>
      <c r="L51" s="145">
        <f t="shared" si="5"/>
        <v>57.897250314492894</v>
      </c>
      <c r="M51" s="146">
        <f t="shared" si="5"/>
        <v>79.513082028750063</v>
      </c>
      <c r="N51" s="147">
        <f t="shared" si="5"/>
        <v>41.044336546648111</v>
      </c>
      <c r="O51" s="145">
        <f t="shared" si="5"/>
        <v>54.553695754253297</v>
      </c>
      <c r="P51" s="145">
        <f t="shared" si="5"/>
        <v>68.646681042683127</v>
      </c>
      <c r="Q51" s="221">
        <f t="shared" si="5"/>
        <v>93.764170432562906</v>
      </c>
      <c r="R51" s="154">
        <v>3700</v>
      </c>
      <c r="S51" s="144">
        <f t="shared" si="6"/>
        <v>47.485350962983532</v>
      </c>
      <c r="T51" s="145">
        <f t="shared" si="6"/>
        <v>63.27196567858801</v>
      </c>
      <c r="U51" s="145">
        <f t="shared" si="6"/>
        <v>79.260043027478531</v>
      </c>
      <c r="V51" s="146">
        <f t="shared" si="6"/>
        <v>108.20071463042831</v>
      </c>
      <c r="W51" s="144">
        <f t="shared" si="6"/>
        <v>66.297419996720848</v>
      </c>
      <c r="X51" s="145">
        <f t="shared" si="6"/>
        <v>89.099472884988018</v>
      </c>
      <c r="Y51" s="145">
        <f t="shared" si="6"/>
        <v>110.09443922955225</v>
      </c>
      <c r="Z51" s="145">
        <f t="shared" si="6"/>
        <v>149.90282846113757</v>
      </c>
      <c r="AA51" s="198"/>
      <c r="AB51" s="198"/>
      <c r="AC51" s="198"/>
      <c r="AD51" s="198"/>
      <c r="AE51" s="198"/>
      <c r="AF51" s="198"/>
      <c r="AG51" s="198"/>
      <c r="AH51" s="202"/>
    </row>
    <row r="52" spans="1:34" ht="15.75" thickBot="1" x14ac:dyDescent="0.3">
      <c r="A52" s="153">
        <v>3800</v>
      </c>
      <c r="B52" s="140">
        <f t="shared" si="5"/>
        <v>21.886115115656157</v>
      </c>
      <c r="C52" s="141">
        <f t="shared" si="5"/>
        <v>28.603049188752706</v>
      </c>
      <c r="D52" s="141">
        <f t="shared" si="5"/>
        <v>36.962890266520674</v>
      </c>
      <c r="E52" s="142">
        <f t="shared" si="5"/>
        <v>51.248947928509892</v>
      </c>
      <c r="F52" s="140">
        <f t="shared" si="5"/>
        <v>28.712331084204859</v>
      </c>
      <c r="G52" s="141">
        <f t="shared" si="5"/>
        <v>37.790494588769626</v>
      </c>
      <c r="H52" s="141">
        <f t="shared" si="5"/>
        <v>48.352211842027046</v>
      </c>
      <c r="I52" s="142">
        <f t="shared" si="5"/>
        <v>66.752256468882294</v>
      </c>
      <c r="J52" s="140">
        <f t="shared" si="5"/>
        <v>35.468173692253053</v>
      </c>
      <c r="K52" s="141">
        <f t="shared" si="5"/>
        <v>46.842032710684492</v>
      </c>
      <c r="L52" s="141">
        <f t="shared" si="5"/>
        <v>59.462040863533247</v>
      </c>
      <c r="M52" s="142">
        <f t="shared" si="5"/>
        <v>81.662084245743316</v>
      </c>
      <c r="N52" s="143">
        <f t="shared" si="5"/>
        <v>42.153642939800761</v>
      </c>
      <c r="O52" s="141">
        <f t="shared" si="5"/>
        <v>56.028119963827713</v>
      </c>
      <c r="P52" s="141">
        <f t="shared" si="5"/>
        <v>70.501996746539433</v>
      </c>
      <c r="Q52" s="220">
        <f t="shared" si="5"/>
        <v>96.298337201010554</v>
      </c>
      <c r="R52" s="153">
        <v>3800</v>
      </c>
      <c r="S52" s="140">
        <f t="shared" si="6"/>
        <v>48.768738826847951</v>
      </c>
      <c r="T52" s="141">
        <f t="shared" si="6"/>
        <v>64.982018805036333</v>
      </c>
      <c r="U52" s="141">
        <f t="shared" si="6"/>
        <v>81.40220635254552</v>
      </c>
      <c r="V52" s="142">
        <f t="shared" si="6"/>
        <v>111.12505826908853</v>
      </c>
      <c r="W52" s="140">
        <f t="shared" si="6"/>
        <v>68.089242158794377</v>
      </c>
      <c r="X52" s="141">
        <f t="shared" si="6"/>
        <v>91.507566746744445</v>
      </c>
      <c r="Y52" s="141">
        <f t="shared" si="6"/>
        <v>113.06996461413475</v>
      </c>
      <c r="Z52" s="141">
        <f t="shared" si="6"/>
        <v>153.95425625738451</v>
      </c>
      <c r="AA52" s="196"/>
      <c r="AB52" s="196"/>
      <c r="AC52" s="196"/>
      <c r="AD52" s="196"/>
      <c r="AE52" s="196"/>
      <c r="AF52" s="196"/>
      <c r="AG52" s="196"/>
      <c r="AH52" s="201"/>
    </row>
    <row r="53" spans="1:34" ht="15.75" thickBot="1" x14ac:dyDescent="0.3">
      <c r="A53" s="154">
        <v>3900</v>
      </c>
      <c r="B53" s="144">
        <f t="shared" si="5"/>
        <v>22.462065513436581</v>
      </c>
      <c r="C53" s="145">
        <f t="shared" si="5"/>
        <v>29.355761009509354</v>
      </c>
      <c r="D53" s="145">
        <f t="shared" si="5"/>
        <v>37.935597905113326</v>
      </c>
      <c r="E53" s="146">
        <f t="shared" si="5"/>
        <v>52.59760445294436</v>
      </c>
      <c r="F53" s="144">
        <f t="shared" si="5"/>
        <v>29.467918744315512</v>
      </c>
      <c r="G53" s="145">
        <f t="shared" si="5"/>
        <v>38.784981288474086</v>
      </c>
      <c r="H53" s="145">
        <f t="shared" si="5"/>
        <v>49.624638469448811</v>
      </c>
      <c r="I53" s="146">
        <f t="shared" si="5"/>
        <v>68.508894797010768</v>
      </c>
      <c r="J53" s="144">
        <f t="shared" si="5"/>
        <v>36.401546684154447</v>
      </c>
      <c r="K53" s="145">
        <f t="shared" si="5"/>
        <v>48.074717782018297</v>
      </c>
      <c r="L53" s="145">
        <f t="shared" si="5"/>
        <v>61.026831412573593</v>
      </c>
      <c r="M53" s="146">
        <f t="shared" si="5"/>
        <v>83.811086462736554</v>
      </c>
      <c r="N53" s="147">
        <f t="shared" si="5"/>
        <v>43.262949332953411</v>
      </c>
      <c r="O53" s="145">
        <f t="shared" si="5"/>
        <v>57.502544173402121</v>
      </c>
      <c r="P53" s="145">
        <f t="shared" si="5"/>
        <v>72.357312450395725</v>
      </c>
      <c r="Q53" s="221">
        <f t="shared" si="5"/>
        <v>98.832503969458187</v>
      </c>
      <c r="R53" s="154">
        <v>3900</v>
      </c>
      <c r="S53" s="144">
        <f t="shared" si="6"/>
        <v>50.05212669071237</v>
      </c>
      <c r="T53" s="145">
        <f t="shared" si="6"/>
        <v>66.692071931484662</v>
      </c>
      <c r="U53" s="145">
        <f t="shared" si="6"/>
        <v>83.544369677612508</v>
      </c>
      <c r="V53" s="146">
        <f t="shared" si="6"/>
        <v>114.04940190774876</v>
      </c>
      <c r="W53" s="144">
        <f t="shared" si="6"/>
        <v>69.881064320867921</v>
      </c>
      <c r="X53" s="145">
        <f t="shared" si="6"/>
        <v>93.915660608500886</v>
      </c>
      <c r="Y53" s="145">
        <f t="shared" si="6"/>
        <v>116.04548999871724</v>
      </c>
      <c r="Z53" s="145">
        <f t="shared" si="6"/>
        <v>158.00568405363148</v>
      </c>
      <c r="AA53" s="198"/>
      <c r="AB53" s="198"/>
      <c r="AC53" s="198"/>
      <c r="AD53" s="198"/>
      <c r="AE53" s="198"/>
      <c r="AF53" s="198"/>
      <c r="AG53" s="198"/>
      <c r="AH53" s="202"/>
    </row>
    <row r="54" spans="1:34" ht="15.75" thickBot="1" x14ac:dyDescent="0.3">
      <c r="A54" s="153">
        <v>4000</v>
      </c>
      <c r="B54" s="140">
        <f t="shared" si="5"/>
        <v>23.038015911217006</v>
      </c>
      <c r="C54" s="141">
        <f t="shared" si="5"/>
        <v>30.108472830266006</v>
      </c>
      <c r="D54" s="141">
        <f t="shared" si="5"/>
        <v>38.908305543705971</v>
      </c>
      <c r="E54" s="142">
        <f t="shared" si="5"/>
        <v>53.946260977378834</v>
      </c>
      <c r="F54" s="140">
        <f t="shared" si="5"/>
        <v>30.223506404426168</v>
      </c>
      <c r="G54" s="141">
        <f t="shared" si="5"/>
        <v>39.779467988178553</v>
      </c>
      <c r="H54" s="141">
        <f t="shared" si="5"/>
        <v>50.89706509687057</v>
      </c>
      <c r="I54" s="142">
        <f t="shared" si="5"/>
        <v>70.265533125139257</v>
      </c>
      <c r="J54" s="140">
        <f t="shared" si="5"/>
        <v>37.334919676055847</v>
      </c>
      <c r="K54" s="141">
        <f t="shared" si="5"/>
        <v>49.307402853352094</v>
      </c>
      <c r="L54" s="141">
        <f t="shared" si="5"/>
        <v>62.591621961613939</v>
      </c>
      <c r="M54" s="142">
        <f t="shared" si="5"/>
        <v>85.960088679729807</v>
      </c>
      <c r="N54" s="143">
        <f t="shared" si="5"/>
        <v>44.372255726106062</v>
      </c>
      <c r="O54" s="141">
        <f t="shared" si="5"/>
        <v>58.976968382976537</v>
      </c>
      <c r="P54" s="141">
        <f t="shared" si="5"/>
        <v>74.21262815425203</v>
      </c>
      <c r="Q54" s="220">
        <f t="shared" si="5"/>
        <v>101.36667073790584</v>
      </c>
      <c r="R54" s="153">
        <v>4000</v>
      </c>
      <c r="S54" s="140">
        <f t="shared" si="6"/>
        <v>51.33551455457679</v>
      </c>
      <c r="T54" s="141">
        <f t="shared" si="6"/>
        <v>68.402125057932992</v>
      </c>
      <c r="U54" s="141">
        <f t="shared" si="6"/>
        <v>85.686533002679496</v>
      </c>
      <c r="V54" s="142">
        <f t="shared" si="6"/>
        <v>116.97374554640898</v>
      </c>
      <c r="W54" s="140">
        <f t="shared" si="6"/>
        <v>71.67288648294145</v>
      </c>
      <c r="X54" s="141">
        <f t="shared" si="6"/>
        <v>96.323754470257313</v>
      </c>
      <c r="Y54" s="141">
        <f t="shared" si="6"/>
        <v>119.02101538329973</v>
      </c>
      <c r="Z54" s="141">
        <f t="shared" si="6"/>
        <v>162.05711184987845</v>
      </c>
      <c r="AA54" s="196"/>
      <c r="AB54" s="196"/>
      <c r="AC54" s="196"/>
      <c r="AD54" s="196"/>
      <c r="AE54" s="196"/>
      <c r="AF54" s="196"/>
      <c r="AG54" s="196"/>
      <c r="AH54" s="201"/>
    </row>
    <row r="55" spans="1:34" s="9" customFormat="1" ht="15.75" thickBot="1" x14ac:dyDescent="0.3">
      <c r="A55" s="148" t="str">
        <f>A15</f>
        <v>Length [mm]</v>
      </c>
      <c r="B55" s="257" t="str">
        <f>B15</f>
        <v>Single</v>
      </c>
      <c r="C55" s="258"/>
      <c r="D55" s="257" t="str">
        <f>D15</f>
        <v>Double</v>
      </c>
      <c r="E55" s="258"/>
      <c r="F55" s="257" t="str">
        <f>F15</f>
        <v>Single</v>
      </c>
      <c r="G55" s="258"/>
      <c r="H55" s="257" t="str">
        <f>H15</f>
        <v>Double</v>
      </c>
      <c r="I55" s="258"/>
      <c r="J55" s="257" t="str">
        <f>J15</f>
        <v>Single</v>
      </c>
      <c r="K55" s="258"/>
      <c r="L55" s="257" t="str">
        <f>L15</f>
        <v>Double</v>
      </c>
      <c r="M55" s="258"/>
      <c r="N55" s="257" t="str">
        <f>N15</f>
        <v>Single</v>
      </c>
      <c r="O55" s="258"/>
      <c r="P55" s="257" t="str">
        <f>P15</f>
        <v>Double</v>
      </c>
      <c r="Q55" s="307"/>
      <c r="R55" s="148" t="str">
        <f>A15</f>
        <v>Length [mm]</v>
      </c>
      <c r="S55" s="257" t="str">
        <f>S15</f>
        <v>Single</v>
      </c>
      <c r="T55" s="258"/>
      <c r="U55" s="257" t="str">
        <f>U15</f>
        <v>Double</v>
      </c>
      <c r="V55" s="258"/>
      <c r="W55" s="257" t="str">
        <f>W15</f>
        <v>Single</v>
      </c>
      <c r="X55" s="258"/>
      <c r="Y55" s="257" t="str">
        <f>Y15</f>
        <v>Double</v>
      </c>
      <c r="Z55" s="265"/>
      <c r="AA55" s="249"/>
      <c r="AB55" s="249"/>
      <c r="AC55" s="249"/>
      <c r="AD55" s="249"/>
      <c r="AE55" s="249"/>
      <c r="AF55" s="249"/>
      <c r="AG55" s="249"/>
      <c r="AH55" s="250"/>
    </row>
    <row r="56" spans="1:34" s="9" customFormat="1" ht="15.75" thickBot="1" x14ac:dyDescent="0.3">
      <c r="A56" s="150" t="str">
        <f>A14</f>
        <v>Type</v>
      </c>
      <c r="B56" s="163" t="str">
        <f>B14</f>
        <v>P5</v>
      </c>
      <c r="C56" s="163" t="str">
        <f t="shared" ref="C56:Q56" si="7">C14</f>
        <v>P5K</v>
      </c>
      <c r="D56" s="163" t="str">
        <f t="shared" si="7"/>
        <v>P5-D</v>
      </c>
      <c r="E56" s="163" t="str">
        <f t="shared" si="7"/>
        <v>P5K-D</v>
      </c>
      <c r="F56" s="163" t="str">
        <f t="shared" si="7"/>
        <v>P5</v>
      </c>
      <c r="G56" s="163" t="str">
        <f t="shared" si="7"/>
        <v>P5K</v>
      </c>
      <c r="H56" s="163" t="str">
        <f t="shared" si="7"/>
        <v>P5-D</v>
      </c>
      <c r="I56" s="163" t="str">
        <f t="shared" si="7"/>
        <v>P5K-D</v>
      </c>
      <c r="J56" s="163" t="str">
        <f t="shared" si="7"/>
        <v>P5</v>
      </c>
      <c r="K56" s="163" t="str">
        <f t="shared" si="7"/>
        <v>P5K</v>
      </c>
      <c r="L56" s="163" t="str">
        <f t="shared" si="7"/>
        <v>P5-D</v>
      </c>
      <c r="M56" s="163" t="str">
        <f t="shared" si="7"/>
        <v>P5K-D</v>
      </c>
      <c r="N56" s="163" t="str">
        <f t="shared" si="7"/>
        <v>P5</v>
      </c>
      <c r="O56" s="163" t="str">
        <f t="shared" si="7"/>
        <v>P5K</v>
      </c>
      <c r="P56" s="163" t="str">
        <f t="shared" si="7"/>
        <v>P5-D</v>
      </c>
      <c r="Q56" s="195" t="str">
        <f t="shared" si="7"/>
        <v>P5K-D</v>
      </c>
      <c r="R56" s="150" t="str">
        <f>A14</f>
        <v>Type</v>
      </c>
      <c r="S56" s="163" t="str">
        <f>S14</f>
        <v>P5</v>
      </c>
      <c r="T56" s="163" t="str">
        <f t="shared" ref="T56:Z56" si="8">T14</f>
        <v>P5K</v>
      </c>
      <c r="U56" s="163" t="str">
        <f t="shared" si="8"/>
        <v>P5-D</v>
      </c>
      <c r="V56" s="163" t="str">
        <f t="shared" si="8"/>
        <v>P5K-D</v>
      </c>
      <c r="W56" s="163" t="str">
        <f t="shared" si="8"/>
        <v>P5</v>
      </c>
      <c r="X56" s="163" t="str">
        <f t="shared" si="8"/>
        <v>P5K</v>
      </c>
      <c r="Y56" s="163" t="str">
        <f t="shared" si="8"/>
        <v>P5-D</v>
      </c>
      <c r="Z56" s="204" t="str">
        <f t="shared" si="8"/>
        <v>P5K-D</v>
      </c>
      <c r="AA56" s="197"/>
      <c r="AB56" s="197"/>
      <c r="AC56" s="197"/>
      <c r="AD56" s="197"/>
      <c r="AE56" s="197"/>
      <c r="AF56" s="197"/>
      <c r="AG56" s="197"/>
      <c r="AH56" s="200"/>
    </row>
    <row r="57" spans="1:34" s="9" customFormat="1" ht="15.75" thickBot="1" x14ac:dyDescent="0.3">
      <c r="A57" s="158" t="str">
        <f>A13</f>
        <v>Height [mm]</v>
      </c>
      <c r="B57" s="259">
        <f>B13</f>
        <v>300</v>
      </c>
      <c r="C57" s="260"/>
      <c r="D57" s="260"/>
      <c r="E57" s="261"/>
      <c r="F57" s="259">
        <f>F13</f>
        <v>400</v>
      </c>
      <c r="G57" s="260"/>
      <c r="H57" s="260"/>
      <c r="I57" s="261"/>
      <c r="J57" s="259">
        <f>J13</f>
        <v>500</v>
      </c>
      <c r="K57" s="260"/>
      <c r="L57" s="260"/>
      <c r="M57" s="261"/>
      <c r="N57" s="259">
        <f>N13</f>
        <v>600</v>
      </c>
      <c r="O57" s="260"/>
      <c r="P57" s="260"/>
      <c r="Q57" s="260"/>
      <c r="R57" s="158" t="str">
        <f>A13</f>
        <v>Height [mm]</v>
      </c>
      <c r="S57" s="259">
        <f>S13</f>
        <v>700</v>
      </c>
      <c r="T57" s="260"/>
      <c r="U57" s="260"/>
      <c r="V57" s="261"/>
      <c r="W57" s="259">
        <f>W13</f>
        <v>1000</v>
      </c>
      <c r="X57" s="260"/>
      <c r="Y57" s="260"/>
      <c r="Z57" s="264"/>
      <c r="AA57" s="249"/>
      <c r="AB57" s="249"/>
      <c r="AC57" s="249"/>
      <c r="AD57" s="249"/>
      <c r="AE57" s="249"/>
      <c r="AF57" s="249"/>
      <c r="AG57" s="249"/>
      <c r="AH57" s="250"/>
    </row>
    <row r="58" spans="1:34" s="9" customFormat="1" ht="15.75" thickBot="1" x14ac:dyDescent="0.3">
      <c r="A58" s="17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7"/>
      <c r="S58" s="3"/>
      <c r="T58" s="3"/>
      <c r="U58" s="3"/>
      <c r="V58" s="3"/>
      <c r="W58" s="3"/>
      <c r="X58" s="3"/>
      <c r="Y58" s="3"/>
      <c r="Z58" s="16"/>
      <c r="AA58" s="3"/>
      <c r="AB58" s="3"/>
      <c r="AC58" s="3"/>
      <c r="AD58" s="3"/>
      <c r="AE58" s="3"/>
      <c r="AF58" s="3"/>
      <c r="AG58" s="3"/>
      <c r="AH58" s="16"/>
    </row>
    <row r="59" spans="1:34" s="9" customFormat="1" ht="15.75" thickBot="1" x14ac:dyDescent="0.3">
      <c r="A59" s="149" t="s">
        <v>2</v>
      </c>
      <c r="B59" s="55">
        <f>'Output (W)'!B59</f>
        <v>1.28</v>
      </c>
      <c r="C59" s="55">
        <f>'Output (W)'!C59</f>
        <v>1.27</v>
      </c>
      <c r="D59" s="55">
        <f>'Output (W)'!D59</f>
        <v>1.3</v>
      </c>
      <c r="E59" s="55">
        <f>'Output (W)'!E59</f>
        <v>1.37</v>
      </c>
      <c r="F59" s="55">
        <f>'Output (W)'!F59</f>
        <v>1.28</v>
      </c>
      <c r="G59" s="55">
        <f>'Output (W)'!G59</f>
        <v>1.28</v>
      </c>
      <c r="H59" s="55">
        <f>'Output (W)'!H59</f>
        <v>1.3</v>
      </c>
      <c r="I59" s="56">
        <f>'Output (W)'!I59</f>
        <v>1.36</v>
      </c>
      <c r="J59" s="57">
        <f>'Output (W)'!J59</f>
        <v>1.28</v>
      </c>
      <c r="K59" s="55">
        <f>'Output (W)'!K59</f>
        <v>1.29</v>
      </c>
      <c r="L59" s="55">
        <f>'Output (W)'!L59</f>
        <v>1.3</v>
      </c>
      <c r="M59" s="55">
        <f>'Output (W)'!M59</f>
        <v>1.36</v>
      </c>
      <c r="N59" s="55">
        <f>'Output (W)'!N59</f>
        <v>1.28</v>
      </c>
      <c r="O59" s="55">
        <f>'Output (W)'!O59</f>
        <v>1.29</v>
      </c>
      <c r="P59" s="55">
        <f>'Output (W)'!P59</f>
        <v>1.3</v>
      </c>
      <c r="Q59" s="56">
        <f>'Output (W)'!Q59</f>
        <v>1.36</v>
      </c>
      <c r="R59" s="149" t="s">
        <v>2</v>
      </c>
      <c r="S59" s="55">
        <f>'Output (W)'!S59</f>
        <v>1.28</v>
      </c>
      <c r="T59" s="55">
        <f>'Output (W)'!T59</f>
        <v>1.3</v>
      </c>
      <c r="U59" s="55">
        <f>'Output (W)'!U59</f>
        <v>1.3</v>
      </c>
      <c r="V59" s="55">
        <f>'Output (W)'!V59</f>
        <v>1.35</v>
      </c>
      <c r="W59" s="55">
        <f>'Output (W)'!W59</f>
        <v>1.29</v>
      </c>
      <c r="X59" s="55">
        <f>'Output (W)'!X59</f>
        <v>1.32</v>
      </c>
      <c r="Y59" s="55">
        <f>'Output (W)'!Y59</f>
        <v>1.31</v>
      </c>
      <c r="Z59" s="55">
        <f>'Output (W)'!Z59</f>
        <v>1.34</v>
      </c>
      <c r="AA59" s="64"/>
      <c r="AB59" s="64"/>
      <c r="AC59" s="64"/>
      <c r="AD59" s="64"/>
      <c r="AE59" s="64"/>
      <c r="AF59" s="64"/>
      <c r="AG59" s="64"/>
      <c r="AH59" s="71"/>
    </row>
    <row r="60" spans="1:34" s="9" customFormat="1" ht="15.75" thickBot="1" x14ac:dyDescent="0.3">
      <c r="A60" s="150" t="s">
        <v>9</v>
      </c>
      <c r="B60" s="96">
        <f>'Output (W)'!B60</f>
        <v>317.22000000000003</v>
      </c>
      <c r="C60" s="96">
        <f>'Output (W)'!C60</f>
        <v>413.1</v>
      </c>
      <c r="D60" s="96">
        <f>'Output (W)'!D60</f>
        <v>539.58000000000004</v>
      </c>
      <c r="E60" s="96">
        <f>'Output (W)'!E60</f>
        <v>767.04</v>
      </c>
      <c r="F60" s="96">
        <f>'Output (W)'!F60</f>
        <v>416.16</v>
      </c>
      <c r="G60" s="96">
        <f>'Output (W)'!G60</f>
        <v>547.74</v>
      </c>
      <c r="H60" s="96">
        <f>'Output (W)'!H60</f>
        <v>705.84</v>
      </c>
      <c r="I60" s="97">
        <f>'Output (W)'!I60</f>
        <v>995.52</v>
      </c>
      <c r="J60" s="98">
        <f>'Output (W)'!J60</f>
        <v>514.08000000000004</v>
      </c>
      <c r="K60" s="96">
        <f>'Output (W)'!K60</f>
        <v>681.36</v>
      </c>
      <c r="L60" s="96">
        <f>'Output (W)'!L60</f>
        <v>868.02</v>
      </c>
      <c r="M60" s="96">
        <f>'Output (W)'!M60</f>
        <v>1217.8800000000001</v>
      </c>
      <c r="N60" s="96">
        <f>'Output (W)'!N60</f>
        <v>610.98</v>
      </c>
      <c r="O60" s="96">
        <f>'Output (W)'!O60</f>
        <v>814.98</v>
      </c>
      <c r="P60" s="96">
        <f>'Output (W)'!P60</f>
        <v>1029.18</v>
      </c>
      <c r="Q60" s="97">
        <f>'Output (W)'!Q60</f>
        <v>1436.16</v>
      </c>
      <c r="R60" s="150" t="s">
        <v>9</v>
      </c>
      <c r="S60" s="96">
        <f>'Output (W)'!S60</f>
        <v>706.86</v>
      </c>
      <c r="T60" s="96">
        <f>'Output (W)'!T60</f>
        <v>948.6</v>
      </c>
      <c r="U60" s="96">
        <f>'Output (W)'!U60</f>
        <v>1188.3</v>
      </c>
      <c r="V60" s="96">
        <f>'Output (W)'!V60</f>
        <v>1651.38</v>
      </c>
      <c r="W60" s="96">
        <f>'Output (W)'!W60</f>
        <v>990.42000000000007</v>
      </c>
      <c r="X60" s="96">
        <f>'Output (W)'!X60</f>
        <v>1345.38</v>
      </c>
      <c r="Y60" s="96">
        <f>'Output (W)'!Y60</f>
        <v>1656.48</v>
      </c>
      <c r="Z60" s="96">
        <f>'Output (W)'!Z60</f>
        <v>2279.6999999999998</v>
      </c>
      <c r="AA60" s="199"/>
      <c r="AB60" s="199"/>
      <c r="AC60" s="199"/>
      <c r="AD60" s="199"/>
      <c r="AE60" s="199"/>
      <c r="AF60" s="199"/>
      <c r="AG60" s="199"/>
      <c r="AH60" s="203"/>
    </row>
    <row r="61" spans="1:34" s="9" customFormat="1" ht="15.75" thickBot="1" x14ac:dyDescent="0.3">
      <c r="A61" s="151" t="s">
        <v>3</v>
      </c>
      <c r="B61" s="58">
        <f>'Output (W)'!B61</f>
        <v>90</v>
      </c>
      <c r="C61" s="58">
        <f>'Output (W)'!C61</f>
        <v>11</v>
      </c>
      <c r="D61" s="58">
        <f>'Output (W)'!D61</f>
        <v>18</v>
      </c>
      <c r="E61" s="58">
        <f>'Output (W)'!E61</f>
        <v>22</v>
      </c>
      <c r="F61" s="58">
        <f>'Output (W)'!F61</f>
        <v>11.6</v>
      </c>
      <c r="G61" s="58">
        <f>'Output (W)'!G61</f>
        <v>14.6</v>
      </c>
      <c r="H61" s="58">
        <f>'Output (W)'!H61</f>
        <v>23.2</v>
      </c>
      <c r="I61" s="59">
        <f>'Output (W)'!I61</f>
        <v>29.2</v>
      </c>
      <c r="J61" s="60">
        <f>'Output (W)'!J61</f>
        <v>14.2</v>
      </c>
      <c r="K61" s="58">
        <f>'Output (W)'!K61</f>
        <v>18.3</v>
      </c>
      <c r="L61" s="58">
        <f>'Output (W)'!L61</f>
        <v>28.4</v>
      </c>
      <c r="M61" s="58">
        <f>'Output (W)'!M61</f>
        <v>36.6</v>
      </c>
      <c r="N61" s="58">
        <f>'Output (W)'!N61</f>
        <v>16.8</v>
      </c>
      <c r="O61" s="58">
        <f>'Output (W)'!O61</f>
        <v>22</v>
      </c>
      <c r="P61" s="58">
        <f>'Output (W)'!P61</f>
        <v>33.6</v>
      </c>
      <c r="Q61" s="59">
        <f>'Output (W)'!Q61</f>
        <v>44</v>
      </c>
      <c r="R61" s="151" t="s">
        <v>3</v>
      </c>
      <c r="S61" s="58">
        <f>'Output (W)'!S61</f>
        <v>19.399999999999999</v>
      </c>
      <c r="T61" s="58">
        <f>'Output (W)'!T61</f>
        <v>25.6</v>
      </c>
      <c r="U61" s="58">
        <f>'Output (W)'!U61</f>
        <v>38.700000000000003</v>
      </c>
      <c r="V61" s="58">
        <f>'Output (W)'!V61</f>
        <v>51.2</v>
      </c>
      <c r="W61" s="58">
        <f>'Output (W)'!W61</f>
        <v>26.7</v>
      </c>
      <c r="X61" s="58">
        <f>'Output (W)'!X61</f>
        <v>36.5</v>
      </c>
      <c r="Y61" s="58">
        <f>'Output (W)'!Y61</f>
        <v>53.3</v>
      </c>
      <c r="Z61" s="58">
        <f>'Output (W)'!Z61</f>
        <v>73</v>
      </c>
      <c r="AA61" s="64"/>
      <c r="AB61" s="64"/>
      <c r="AC61" s="64"/>
      <c r="AD61" s="64"/>
      <c r="AE61" s="64"/>
      <c r="AF61" s="64"/>
      <c r="AG61" s="64"/>
      <c r="AH61" s="71"/>
    </row>
    <row r="62" spans="1:34" s="9" customFormat="1" ht="15.75" thickBot="1" x14ac:dyDescent="0.3">
      <c r="A62" s="152" t="s">
        <v>4</v>
      </c>
      <c r="B62" s="99">
        <f>'Output (W)'!B62</f>
        <v>0.8</v>
      </c>
      <c r="C62" s="99">
        <f>'Output (W)'!C62</f>
        <v>0.8</v>
      </c>
      <c r="D62" s="99">
        <f>'Output (W)'!D62</f>
        <v>1.7</v>
      </c>
      <c r="E62" s="99">
        <f>'Output (W)'!E62</f>
        <v>1.7</v>
      </c>
      <c r="F62" s="99">
        <f>'Output (W)'!F62</f>
        <v>1</v>
      </c>
      <c r="G62" s="99">
        <f>'Output (W)'!G62</f>
        <v>1</v>
      </c>
      <c r="H62" s="99">
        <f>'Output (W)'!H62</f>
        <v>2.1</v>
      </c>
      <c r="I62" s="100">
        <f>'Output (W)'!I62</f>
        <v>2.1</v>
      </c>
      <c r="J62" s="101">
        <f>'Output (W)'!J62</f>
        <v>1.3</v>
      </c>
      <c r="K62" s="99">
        <f>'Output (W)'!K62</f>
        <v>1.3</v>
      </c>
      <c r="L62" s="99">
        <f>'Output (W)'!L62</f>
        <v>2.5</v>
      </c>
      <c r="M62" s="99">
        <f>'Output (W)'!M62</f>
        <v>2.5</v>
      </c>
      <c r="N62" s="99">
        <f>'Output (W)'!N62</f>
        <v>1.5</v>
      </c>
      <c r="O62" s="99">
        <f>'Output (W)'!O62</f>
        <v>1.5</v>
      </c>
      <c r="P62" s="99">
        <f>'Output (W)'!P62</f>
        <v>2.9</v>
      </c>
      <c r="Q62" s="100">
        <f>'Output (W)'!Q62</f>
        <v>2.9</v>
      </c>
      <c r="R62" s="152" t="s">
        <v>4</v>
      </c>
      <c r="S62" s="99">
        <f>'Output (W)'!S62</f>
        <v>1.7</v>
      </c>
      <c r="T62" s="99">
        <f>'Output (W)'!T62</f>
        <v>1.7</v>
      </c>
      <c r="U62" s="99">
        <f>'Output (W)'!U62</f>
        <v>3.4</v>
      </c>
      <c r="V62" s="99">
        <f>'Output (W)'!V62</f>
        <v>3.4</v>
      </c>
      <c r="W62" s="99">
        <f>'Output (W)'!W62</f>
        <v>2.5</v>
      </c>
      <c r="X62" s="99">
        <f>'Output (W)'!X62</f>
        <v>2.5</v>
      </c>
      <c r="Y62" s="99">
        <f>'Output (W)'!Y62</f>
        <v>4.9000000000000004</v>
      </c>
      <c r="Z62" s="99">
        <f>'Output (W)'!Z62</f>
        <v>4.9000000000000004</v>
      </c>
      <c r="AA62" s="205"/>
      <c r="AB62" s="205"/>
      <c r="AC62" s="205"/>
      <c r="AD62" s="205"/>
      <c r="AE62" s="205"/>
      <c r="AF62" s="205"/>
      <c r="AG62" s="205"/>
      <c r="AH62" s="206"/>
    </row>
    <row r="63" spans="1:34" s="9" customFormat="1" x14ac:dyDescent="0.25">
      <c r="A63" s="66" t="str">
        <f>'Output (W)'!A63</f>
        <v>*The reduction factor is used for heat output reduction, e.g. when radiators are to be installed in trenches or under ceilings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9"/>
      <c r="R63" s="70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71"/>
    </row>
    <row r="64" spans="1:34" s="9" customFormat="1" x14ac:dyDescent="0.25">
      <c r="A64" s="78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64"/>
      <c r="N64" s="64"/>
      <c r="O64" s="64"/>
      <c r="P64" s="64"/>
      <c r="Q64" s="71"/>
      <c r="R64" s="70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71"/>
    </row>
    <row r="65" spans="1:34" s="9" customFormat="1" ht="15.75" thickBot="1" x14ac:dyDescent="0.3">
      <c r="A65" s="80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2"/>
      <c r="N65" s="82"/>
      <c r="O65" s="82"/>
      <c r="P65" s="82"/>
      <c r="Q65" s="76"/>
      <c r="R65" s="83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76"/>
    </row>
  </sheetData>
  <sheetProtection password="806B" sheet="1" objects="1" scenarios="1"/>
  <mergeCells count="62">
    <mergeCell ref="R11:R12"/>
    <mergeCell ref="B10:Q12"/>
    <mergeCell ref="S10:AH12"/>
    <mergeCell ref="H5:J5"/>
    <mergeCell ref="K5:M5"/>
    <mergeCell ref="N5:P5"/>
    <mergeCell ref="K6:M6"/>
    <mergeCell ref="N6:P6"/>
    <mergeCell ref="H2:Q3"/>
    <mergeCell ref="H6:J6"/>
    <mergeCell ref="H4:J4"/>
    <mergeCell ref="K4:M4"/>
    <mergeCell ref="N4:P4"/>
    <mergeCell ref="AG55:AH55"/>
    <mergeCell ref="B15:C15"/>
    <mergeCell ref="D15:E15"/>
    <mergeCell ref="H15:I15"/>
    <mergeCell ref="J15:K15"/>
    <mergeCell ref="L15:M15"/>
    <mergeCell ref="U55:V55"/>
    <mergeCell ref="F55:G55"/>
    <mergeCell ref="P55:Q55"/>
    <mergeCell ref="B55:C55"/>
    <mergeCell ref="D55:E55"/>
    <mergeCell ref="P15:Q15"/>
    <mergeCell ref="N15:O15"/>
    <mergeCell ref="F15:G15"/>
    <mergeCell ref="W55:X55"/>
    <mergeCell ref="Y55:Z55"/>
    <mergeCell ref="A11:A12"/>
    <mergeCell ref="B13:E13"/>
    <mergeCell ref="F13:I13"/>
    <mergeCell ref="J13:M13"/>
    <mergeCell ref="N13:Q13"/>
    <mergeCell ref="W13:Z13"/>
    <mergeCell ref="AA13:AD13"/>
    <mergeCell ref="AE13:AH13"/>
    <mergeCell ref="S15:T15"/>
    <mergeCell ref="U15:V15"/>
    <mergeCell ref="Y15:Z15"/>
    <mergeCell ref="AA15:AB15"/>
    <mergeCell ref="AC15:AD15"/>
    <mergeCell ref="AE15:AF15"/>
    <mergeCell ref="S13:V13"/>
    <mergeCell ref="W15:X15"/>
    <mergeCell ref="AG15:AH15"/>
    <mergeCell ref="AA55:AB55"/>
    <mergeCell ref="AC55:AD55"/>
    <mergeCell ref="AE55:AF55"/>
    <mergeCell ref="H55:I55"/>
    <mergeCell ref="J55:K55"/>
    <mergeCell ref="L55:M55"/>
    <mergeCell ref="N55:O55"/>
    <mergeCell ref="S55:T55"/>
    <mergeCell ref="AA57:AD57"/>
    <mergeCell ref="AE57:AH57"/>
    <mergeCell ref="B57:E57"/>
    <mergeCell ref="F57:I57"/>
    <mergeCell ref="J57:M57"/>
    <mergeCell ref="N57:Q57"/>
    <mergeCell ref="S57:V57"/>
    <mergeCell ref="W57:Z57"/>
  </mergeCells>
  <hyperlinks>
    <hyperlink ref="D7" r:id="rId1" display="www.hudevad.dk"/>
  </hyperlinks>
  <printOptions horizontalCentered="1" verticalCentered="1"/>
  <pageMargins left="0" right="0" top="0" bottom="0" header="0" footer="0"/>
  <pageSetup paperSize="9" scale="67" pageOrder="overThenDown" orientation="portrait" r:id="rId2"/>
  <colBreaks count="1" manualBreakCount="1">
    <brk id="17" max="1048575" man="1"/>
  </colBreaks>
  <ignoredErrors>
    <ignoredError sqref="H6 K6 N6 K8" unlockedFormula="1"/>
    <ignoredError sqref="B24:Q24 T24:Z24" formula="1"/>
    <ignoredError sqref="S13:T13 B13 F13 J13 N13 W13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Output (W)</vt:lpstr>
      <vt:lpstr>Flow (l-h)</vt:lpstr>
      <vt:lpstr>'Output (W)'!Udskriftsområde</vt:lpstr>
    </vt:vector>
  </TitlesOfParts>
  <Company>Ribe Jernindustri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mni</dc:creator>
  <cp:lastModifiedBy>Rikke Boel Olesen</cp:lastModifiedBy>
  <cp:lastPrinted>2013-12-05T07:03:13Z</cp:lastPrinted>
  <dcterms:created xsi:type="dcterms:W3CDTF">2013-09-12T08:45:22Z</dcterms:created>
  <dcterms:modified xsi:type="dcterms:W3CDTF">2017-11-17T12:36:58Z</dcterms:modified>
</cp:coreProperties>
</file>